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REFERENCIAS" sheetId="4" r:id="rId1"/>
    <sheet name="C=UNIFORME" sheetId="1" r:id="rId2"/>
    <sheet name="C=1CARGA" sheetId="2" r:id="rId3"/>
    <sheet name="C=2CARGAS" sheetId="3" r:id="rId4"/>
    <sheet name="C=3CARGAS" sheetId="5" r:id="rId5"/>
  </sheets>
  <calcPr calcId="124519"/>
</workbook>
</file>

<file path=xl/calcChain.xml><?xml version="1.0" encoding="utf-8"?>
<calcChain xmlns="http://schemas.openxmlformats.org/spreadsheetml/2006/main">
  <c r="B4" i="5"/>
  <c r="B5"/>
  <c r="B6"/>
  <c r="B7"/>
  <c r="B8"/>
  <c r="B9"/>
  <c r="B10"/>
  <c r="B13"/>
  <c r="B14"/>
  <c r="B15"/>
  <c r="B16"/>
  <c r="B27" s="1"/>
  <c r="B3"/>
  <c r="B17" i="4"/>
  <c r="B19" i="5" s="1"/>
  <c r="B15" i="4"/>
  <c r="B17" i="5" s="1"/>
  <c r="B16" i="4"/>
  <c r="B18" i="5" s="1"/>
  <c r="B4" i="3"/>
  <c r="B5"/>
  <c r="B6"/>
  <c r="B7"/>
  <c r="B8"/>
  <c r="B9"/>
  <c r="B10"/>
  <c r="B13"/>
  <c r="B14"/>
  <c r="B15"/>
  <c r="B16"/>
  <c r="B27" s="1"/>
  <c r="B3"/>
  <c r="B4" i="2"/>
  <c r="B5"/>
  <c r="B6"/>
  <c r="B7"/>
  <c r="B8"/>
  <c r="B9"/>
  <c r="B10"/>
  <c r="B13"/>
  <c r="B14"/>
  <c r="B15"/>
  <c r="B16"/>
  <c r="B3"/>
  <c r="E32" i="5"/>
  <c r="E31"/>
  <c r="E32" i="3"/>
  <c r="E31"/>
  <c r="E32" i="1"/>
  <c r="E31"/>
  <c r="E32" i="2"/>
  <c r="E31"/>
  <c r="B27"/>
  <c r="B4" i="1"/>
  <c r="B5"/>
  <c r="B7"/>
  <c r="B8"/>
  <c r="B9"/>
  <c r="B10"/>
  <c r="B13"/>
  <c r="B14"/>
  <c r="B27" s="1"/>
  <c r="B15"/>
  <c r="B16"/>
  <c r="B3"/>
  <c r="B18" i="4"/>
  <c r="B20" i="1" s="1"/>
  <c r="B19"/>
  <c r="B18"/>
  <c r="B17"/>
  <c r="B9" i="4"/>
  <c r="B11" i="5" s="1"/>
  <c r="B4" i="4"/>
  <c r="B10" s="1"/>
  <c r="B12" i="1" s="1"/>
  <c r="F30" i="5"/>
  <c r="F30" i="3"/>
  <c r="F30" i="2"/>
  <c r="C30" i="1"/>
  <c r="F30" s="1"/>
  <c r="B24" l="1"/>
  <c r="B20" i="5"/>
  <c r="B11" i="1"/>
  <c r="B25" s="1"/>
  <c r="D25" s="1"/>
  <c r="B12" i="2"/>
  <c r="B24" s="1"/>
  <c r="D24" s="1"/>
  <c r="B25" s="1"/>
  <c r="D25" s="1"/>
  <c r="B11"/>
  <c r="B12" i="3"/>
  <c r="B11"/>
  <c r="B12" i="5"/>
  <c r="D24" i="1"/>
  <c r="B24" i="5"/>
  <c r="D24" s="1"/>
  <c r="B20" i="2"/>
  <c r="B19"/>
  <c r="B18"/>
  <c r="B17"/>
  <c r="B20" i="3"/>
  <c r="B19"/>
  <c r="B18"/>
  <c r="B17"/>
  <c r="B6" i="1"/>
  <c r="B28" l="1"/>
  <c r="C32" s="1"/>
  <c r="C31"/>
  <c r="B24" i="3"/>
  <c r="D24" s="1"/>
  <c r="B28" i="5"/>
  <c r="B25"/>
  <c r="D25"/>
  <c r="C31" s="1"/>
  <c r="C32"/>
  <c r="F31"/>
  <c r="D42" i="4"/>
  <c r="E42" s="1"/>
  <c r="F32" i="5"/>
  <c r="D40" i="4"/>
  <c r="E40" s="1"/>
  <c r="B28" i="2"/>
  <c r="C32" s="1"/>
  <c r="C31"/>
  <c r="F32" i="1"/>
  <c r="D22" i="4"/>
  <c r="E22" s="1"/>
  <c r="F31" i="1"/>
  <c r="D24" i="4"/>
  <c r="E24" s="1"/>
  <c r="B28" i="3" l="1"/>
  <c r="C32" s="1"/>
  <c r="B25"/>
  <c r="D25" s="1"/>
  <c r="C31" s="1"/>
  <c r="F31" i="2"/>
  <c r="D30" i="4"/>
  <c r="E30" s="1"/>
  <c r="F32" i="2"/>
  <c r="D28" i="4"/>
  <c r="E28" s="1"/>
  <c r="F31" i="3" l="1"/>
  <c r="D36" i="4"/>
  <c r="E36" s="1"/>
  <c r="F32" i="3"/>
  <c r="D34" i="4"/>
  <c r="E34" s="1"/>
</calcChain>
</file>

<file path=xl/sharedStrings.xml><?xml version="1.0" encoding="utf-8"?>
<sst xmlns="http://schemas.openxmlformats.org/spreadsheetml/2006/main" count="286" uniqueCount="53">
  <si>
    <t>Laje (armada na direção indicada)</t>
  </si>
  <si>
    <t>Estrutura(estimado)</t>
  </si>
  <si>
    <t>Revestimento</t>
  </si>
  <si>
    <t>kgf/m²</t>
  </si>
  <si>
    <t>CARGAS Permanentes(PP):</t>
  </si>
  <si>
    <t>CARGAS:</t>
  </si>
  <si>
    <t>CARGAS Acidentais(AC)</t>
  </si>
  <si>
    <t>Forro e instalações</t>
  </si>
  <si>
    <t>Paredes e divisórias</t>
  </si>
  <si>
    <t>Carga acidental</t>
  </si>
  <si>
    <t>CARGA TOTAL</t>
  </si>
  <si>
    <t>CALCULO DA CARGA TOTAL SOBRE A VIGA</t>
  </si>
  <si>
    <r>
      <t>P</t>
    </r>
    <r>
      <rPr>
        <sz val="7"/>
        <color theme="1"/>
        <rFont val="Calibri"/>
        <family val="2"/>
        <scheme val="minor"/>
      </rPr>
      <t xml:space="preserve">total  </t>
    </r>
    <r>
      <rPr>
        <sz val="11"/>
        <color theme="1"/>
        <rFont val="Calibri"/>
        <family val="2"/>
        <scheme val="minor"/>
      </rPr>
      <t>= q</t>
    </r>
    <r>
      <rPr>
        <sz val="7"/>
        <color theme="1"/>
        <rFont val="Calibri"/>
        <family val="2"/>
        <scheme val="minor"/>
      </rPr>
      <t xml:space="preserve">total </t>
    </r>
    <r>
      <rPr>
        <sz val="11"/>
        <color theme="1"/>
        <rFont val="Calibri"/>
        <family val="2"/>
        <scheme val="minor"/>
      </rPr>
      <t xml:space="preserve"> x L = </t>
    </r>
  </si>
  <si>
    <r>
      <t>P</t>
    </r>
    <r>
      <rPr>
        <sz val="5"/>
        <color theme="1"/>
        <rFont val="Calibri"/>
        <family val="2"/>
        <scheme val="minor"/>
      </rPr>
      <t xml:space="preserve">AC </t>
    </r>
    <r>
      <rPr>
        <sz val="11"/>
        <color theme="1"/>
        <rFont val="Calibri"/>
        <family val="2"/>
        <scheme val="minor"/>
      </rPr>
      <t>= q</t>
    </r>
    <r>
      <rPr>
        <sz val="5"/>
        <color theme="1"/>
        <rFont val="Calibri"/>
        <family val="2"/>
        <scheme val="minor"/>
      </rPr>
      <t>AC</t>
    </r>
    <r>
      <rPr>
        <sz val="11"/>
        <color theme="1"/>
        <rFont val="Calibri"/>
        <family val="2"/>
        <scheme val="minor"/>
      </rPr>
      <t xml:space="preserve"> x l=</t>
    </r>
  </si>
  <si>
    <t>VIGA INTERMEDIÁRIA</t>
  </si>
  <si>
    <t>VIGA PERIMETRAL</t>
  </si>
  <si>
    <t>ESPAÇAMENTO ENTRE AS VIGAS(U)</t>
  </si>
  <si>
    <t>ESPAÇAMENTO ENTRE AS VIGAS(1X)</t>
  </si>
  <si>
    <t>ESPAÇAMENTO ENTRE AS VIGAS(2X)</t>
  </si>
  <si>
    <t>ESPAÇAMENTO ENTRE AS VIGAS(3X)</t>
  </si>
  <si>
    <t>METROS</t>
  </si>
  <si>
    <t>ESPAÇAMENTOS ENTRE AS VIGAS INTER.</t>
  </si>
  <si>
    <t>kgf</t>
  </si>
  <si>
    <t>tf</t>
  </si>
  <si>
    <t xml:space="preserve">               = L / 360 </t>
  </si>
  <si>
    <t>cm</t>
  </si>
  <si>
    <r>
      <t>I</t>
    </r>
    <r>
      <rPr>
        <sz val="7"/>
        <color theme="1"/>
        <rFont val="Calibri"/>
        <family val="2"/>
        <scheme val="minor"/>
      </rPr>
      <t xml:space="preserve">nec </t>
    </r>
    <r>
      <rPr>
        <sz val="11"/>
        <color theme="1"/>
        <rFont val="Calibri"/>
        <family val="2"/>
        <scheme val="minor"/>
      </rPr>
      <t>= ( 0,013 x P</t>
    </r>
    <r>
      <rPr>
        <sz val="5"/>
        <color theme="1"/>
        <rFont val="Calibri"/>
        <family val="2"/>
        <scheme val="minor"/>
      </rPr>
      <t>AC</t>
    </r>
    <r>
      <rPr>
        <sz val="11"/>
        <color theme="1"/>
        <rFont val="Calibri"/>
        <family val="2"/>
        <scheme val="minor"/>
      </rPr>
      <t xml:space="preserve"> x L³ )/ E </t>
    </r>
  </si>
  <si>
    <r>
      <t>cm</t>
    </r>
    <r>
      <rPr>
        <vertAlign val="superscript"/>
        <sz val="11"/>
        <color theme="1"/>
        <rFont val="Calibri"/>
        <family val="2"/>
        <scheme val="minor"/>
      </rPr>
      <t>4</t>
    </r>
  </si>
  <si>
    <t>VIGAS COM  CARGA UNIFORME</t>
  </si>
  <si>
    <t>VÃO LIVRE</t>
  </si>
  <si>
    <t>METRO</t>
  </si>
  <si>
    <t>Ptotal</t>
  </si>
  <si>
    <t>Inec</t>
  </si>
  <si>
    <t>TF</t>
  </si>
  <si>
    <t>SEMPRE &gt;= 0</t>
  </si>
  <si>
    <t>(OK)</t>
  </si>
  <si>
    <r>
      <t>I</t>
    </r>
    <r>
      <rPr>
        <sz val="7"/>
        <color theme="1"/>
        <rFont val="Calibri"/>
        <family val="2"/>
        <scheme val="minor"/>
      </rPr>
      <t xml:space="preserve">nec </t>
    </r>
    <r>
      <rPr>
        <sz val="11"/>
        <color theme="1"/>
        <rFont val="Calibri"/>
        <family val="2"/>
        <scheme val="minor"/>
      </rPr>
      <t>= ( 0,021 x P</t>
    </r>
    <r>
      <rPr>
        <sz val="11"/>
        <color theme="1"/>
        <rFont val="Calibri"/>
        <family val="2"/>
        <scheme val="minor"/>
      </rPr>
      <t xml:space="preserve"> x L³ )/ E </t>
    </r>
  </si>
  <si>
    <r>
      <t>I</t>
    </r>
    <r>
      <rPr>
        <sz val="7"/>
        <color theme="1"/>
        <rFont val="Calibri"/>
        <family val="2"/>
        <scheme val="minor"/>
      </rPr>
      <t xml:space="preserve">nec </t>
    </r>
    <r>
      <rPr>
        <sz val="11"/>
        <color theme="1"/>
        <rFont val="Calibri"/>
        <family val="2"/>
        <scheme val="minor"/>
      </rPr>
      <t xml:space="preserve">= ( 0,036 x P x L³ )/ E </t>
    </r>
  </si>
  <si>
    <t>PLANIL</t>
  </si>
  <si>
    <t xml:space="preserve">  2 CARGAS CONCENTRADAS:</t>
  </si>
  <si>
    <t xml:space="preserve"> 3 CARGAS CONCENTRADAS:</t>
  </si>
  <si>
    <t>CARGAS UNIFORMES :</t>
  </si>
  <si>
    <t>VIGAS ESCOLHIDAS</t>
  </si>
  <si>
    <t>Ix</t>
  </si>
  <si>
    <t>Wx</t>
  </si>
  <si>
    <t>Wmax</t>
  </si>
  <si>
    <t>CARGAS UNIFORMES</t>
  </si>
  <si>
    <t>1 CARGA CONCENTRADA</t>
  </si>
  <si>
    <t xml:space="preserve"> 2 CARGAS CONCENTRADAS</t>
  </si>
  <si>
    <t xml:space="preserve"> 3 CARGAS CONCENTRADAS</t>
  </si>
  <si>
    <t>W 250 X 22,3</t>
  </si>
  <si>
    <t>W 360 X 32,9</t>
  </si>
  <si>
    <t>W 310 X 23,8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</si>
</sst>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6" formatCode="_-* #,##0_-;\-* #,##0_-;_-* &quot;-&quot;??_-;_-@_-"/>
    <numFmt numFmtId="170" formatCode="0.0_ ;[Red]\-0.0\ "/>
    <numFmt numFmtId="171" formatCode="#,##0.00_ ;[Red]\-#,##0.0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5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43" fontId="0" fillId="0" borderId="0" xfId="1" applyFont="1"/>
    <xf numFmtId="0" fontId="0" fillId="0" borderId="1" xfId="0" applyBorder="1"/>
    <xf numFmtId="43" fontId="0" fillId="0" borderId="0" xfId="1" applyFont="1" applyBorder="1"/>
    <xf numFmtId="0" fontId="0" fillId="0" borderId="0" xfId="0" applyBorder="1"/>
    <xf numFmtId="0" fontId="0" fillId="0" borderId="2" xfId="0" applyBorder="1"/>
    <xf numFmtId="166" fontId="0" fillId="0" borderId="0" xfId="1" applyNumberFormat="1" applyFont="1" applyBorder="1"/>
    <xf numFmtId="43" fontId="0" fillId="0" borderId="0" xfId="0" applyNumberFormat="1" applyBorder="1"/>
    <xf numFmtId="0" fontId="0" fillId="0" borderId="3" xfId="0" applyBorder="1"/>
    <xf numFmtId="43" fontId="0" fillId="0" borderId="4" xfId="1" applyFont="1" applyBorder="1"/>
    <xf numFmtId="166" fontId="0" fillId="0" borderId="4" xfId="0" applyNumberFormat="1" applyBorder="1"/>
    <xf numFmtId="0" fontId="0" fillId="0" borderId="4" xfId="0" applyBorder="1"/>
    <xf numFmtId="43" fontId="0" fillId="0" borderId="4" xfId="0" applyNumberFormat="1" applyBorder="1"/>
    <xf numFmtId="0" fontId="0" fillId="0" borderId="5" xfId="0" applyBorder="1"/>
    <xf numFmtId="43" fontId="0" fillId="0" borderId="0" xfId="1" applyNumberFormat="1" applyFon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0" borderId="0" xfId="0" applyNumberFormat="1" applyBorder="1"/>
    <xf numFmtId="170" fontId="0" fillId="0" borderId="2" xfId="0" applyNumberFormat="1" applyBorder="1"/>
    <xf numFmtId="170" fontId="0" fillId="0" borderId="5" xfId="0" applyNumberFormat="1" applyBorder="1"/>
    <xf numFmtId="171" fontId="0" fillId="0" borderId="0" xfId="0" applyNumberFormat="1" applyBorder="1"/>
    <xf numFmtId="171" fontId="0" fillId="0" borderId="4" xfId="0" applyNumberFormat="1" applyBorder="1"/>
  </cellXfs>
  <cellStyles count="2">
    <cellStyle name="Normal" xfId="0" builtinId="0"/>
    <cellStyle name="Separador de milhares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26</xdr:row>
      <xdr:rowOff>9525</xdr:rowOff>
    </xdr:from>
    <xdr:to>
      <xdr:col>0</xdr:col>
      <xdr:colOff>219075</xdr:colOff>
      <xdr:row>26</xdr:row>
      <xdr:rowOff>171450</xdr:rowOff>
    </xdr:to>
    <xdr:sp macro="" textlink="">
      <xdr:nvSpPr>
        <xdr:cNvPr id="2" name="Triângulo isósceles 1"/>
        <xdr:cNvSpPr/>
      </xdr:nvSpPr>
      <xdr:spPr>
        <a:xfrm>
          <a:off x="76200" y="49625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1504950</xdr:colOff>
      <xdr:row>27</xdr:row>
      <xdr:rowOff>9525</xdr:rowOff>
    </xdr:from>
    <xdr:to>
      <xdr:col>0</xdr:col>
      <xdr:colOff>1647825</xdr:colOff>
      <xdr:row>27</xdr:row>
      <xdr:rowOff>171450</xdr:rowOff>
    </xdr:to>
    <xdr:sp macro="" textlink="">
      <xdr:nvSpPr>
        <xdr:cNvPr id="3" name="Triângulo isósceles 2"/>
        <xdr:cNvSpPr/>
      </xdr:nvSpPr>
      <xdr:spPr>
        <a:xfrm>
          <a:off x="1504950" y="51530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26</xdr:row>
      <xdr:rowOff>9525</xdr:rowOff>
    </xdr:from>
    <xdr:to>
      <xdr:col>0</xdr:col>
      <xdr:colOff>219075</xdr:colOff>
      <xdr:row>26</xdr:row>
      <xdr:rowOff>171450</xdr:rowOff>
    </xdr:to>
    <xdr:sp macro="" textlink="">
      <xdr:nvSpPr>
        <xdr:cNvPr id="2" name="Triângulo isósceles 1"/>
        <xdr:cNvSpPr/>
      </xdr:nvSpPr>
      <xdr:spPr>
        <a:xfrm>
          <a:off x="7277100" y="49625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1504950</xdr:colOff>
      <xdr:row>27</xdr:row>
      <xdr:rowOff>9525</xdr:rowOff>
    </xdr:from>
    <xdr:to>
      <xdr:col>0</xdr:col>
      <xdr:colOff>1647825</xdr:colOff>
      <xdr:row>27</xdr:row>
      <xdr:rowOff>171450</xdr:rowOff>
    </xdr:to>
    <xdr:sp macro="" textlink="">
      <xdr:nvSpPr>
        <xdr:cNvPr id="3" name="Triângulo isósceles 2"/>
        <xdr:cNvSpPr/>
      </xdr:nvSpPr>
      <xdr:spPr>
        <a:xfrm>
          <a:off x="8705850" y="51530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26</xdr:row>
      <xdr:rowOff>9525</xdr:rowOff>
    </xdr:from>
    <xdr:to>
      <xdr:col>0</xdr:col>
      <xdr:colOff>219075</xdr:colOff>
      <xdr:row>26</xdr:row>
      <xdr:rowOff>171450</xdr:rowOff>
    </xdr:to>
    <xdr:sp macro="" textlink="">
      <xdr:nvSpPr>
        <xdr:cNvPr id="2" name="Triângulo isósceles 1"/>
        <xdr:cNvSpPr/>
      </xdr:nvSpPr>
      <xdr:spPr>
        <a:xfrm>
          <a:off x="76200" y="113252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1504950</xdr:colOff>
      <xdr:row>27</xdr:row>
      <xdr:rowOff>9525</xdr:rowOff>
    </xdr:from>
    <xdr:to>
      <xdr:col>0</xdr:col>
      <xdr:colOff>1647825</xdr:colOff>
      <xdr:row>27</xdr:row>
      <xdr:rowOff>171450</xdr:rowOff>
    </xdr:to>
    <xdr:sp macro="" textlink="">
      <xdr:nvSpPr>
        <xdr:cNvPr id="3" name="Triângulo isósceles 2"/>
        <xdr:cNvSpPr/>
      </xdr:nvSpPr>
      <xdr:spPr>
        <a:xfrm>
          <a:off x="1504950" y="11515725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26</xdr:row>
      <xdr:rowOff>9525</xdr:rowOff>
    </xdr:from>
    <xdr:to>
      <xdr:col>0</xdr:col>
      <xdr:colOff>219075</xdr:colOff>
      <xdr:row>26</xdr:row>
      <xdr:rowOff>171450</xdr:rowOff>
    </xdr:to>
    <xdr:sp macro="" textlink="">
      <xdr:nvSpPr>
        <xdr:cNvPr id="2" name="Triângulo isósceles 1"/>
        <xdr:cNvSpPr/>
      </xdr:nvSpPr>
      <xdr:spPr>
        <a:xfrm>
          <a:off x="7277100" y="11315700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1504950</xdr:colOff>
      <xdr:row>27</xdr:row>
      <xdr:rowOff>9525</xdr:rowOff>
    </xdr:from>
    <xdr:to>
      <xdr:col>0</xdr:col>
      <xdr:colOff>1647825</xdr:colOff>
      <xdr:row>27</xdr:row>
      <xdr:rowOff>171450</xdr:rowOff>
    </xdr:to>
    <xdr:sp macro="" textlink="">
      <xdr:nvSpPr>
        <xdr:cNvPr id="3" name="Triângulo isósceles 2"/>
        <xdr:cNvSpPr/>
      </xdr:nvSpPr>
      <xdr:spPr>
        <a:xfrm>
          <a:off x="8705850" y="11506200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76200</xdr:colOff>
      <xdr:row>26</xdr:row>
      <xdr:rowOff>9525</xdr:rowOff>
    </xdr:from>
    <xdr:to>
      <xdr:col>0</xdr:col>
      <xdr:colOff>219075</xdr:colOff>
      <xdr:row>26</xdr:row>
      <xdr:rowOff>171450</xdr:rowOff>
    </xdr:to>
    <xdr:sp macro="" textlink="">
      <xdr:nvSpPr>
        <xdr:cNvPr id="4" name="Triângulo isósceles 3"/>
        <xdr:cNvSpPr/>
      </xdr:nvSpPr>
      <xdr:spPr>
        <a:xfrm>
          <a:off x="7277100" y="11315700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  <xdr:twoCellAnchor>
    <xdr:from>
      <xdr:col>0</xdr:col>
      <xdr:colOff>1504950</xdr:colOff>
      <xdr:row>27</xdr:row>
      <xdr:rowOff>9525</xdr:rowOff>
    </xdr:from>
    <xdr:to>
      <xdr:col>0</xdr:col>
      <xdr:colOff>1647825</xdr:colOff>
      <xdr:row>27</xdr:row>
      <xdr:rowOff>171450</xdr:rowOff>
    </xdr:to>
    <xdr:sp macro="" textlink="">
      <xdr:nvSpPr>
        <xdr:cNvPr id="5" name="Triângulo isósceles 4"/>
        <xdr:cNvSpPr/>
      </xdr:nvSpPr>
      <xdr:spPr>
        <a:xfrm>
          <a:off x="8705850" y="11506200"/>
          <a:ext cx="142875" cy="161925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topLeftCell="A11" workbookViewId="0">
      <selection activeCell="B25" sqref="B25"/>
    </sheetView>
  </sheetViews>
  <sheetFormatPr defaultRowHeight="15"/>
  <cols>
    <col min="1" max="1" width="37" bestFit="1" customWidth="1"/>
    <col min="2" max="2" width="8" bestFit="1" customWidth="1"/>
    <col min="3" max="3" width="8.28515625" bestFit="1" customWidth="1"/>
    <col min="4" max="4" width="7" bestFit="1" customWidth="1"/>
  </cols>
  <sheetData>
    <row r="1" spans="1:3">
      <c r="A1" s="2" t="s">
        <v>0</v>
      </c>
      <c r="B1" s="3">
        <v>30</v>
      </c>
      <c r="C1" s="4" t="s">
        <v>3</v>
      </c>
    </row>
    <row r="2" spans="1:3">
      <c r="A2" s="2" t="s">
        <v>1</v>
      </c>
      <c r="B2" s="3">
        <v>30</v>
      </c>
      <c r="C2" s="4" t="s">
        <v>3</v>
      </c>
    </row>
    <row r="3" spans="1:3">
      <c r="A3" s="2" t="s">
        <v>2</v>
      </c>
      <c r="B3" s="3">
        <v>100</v>
      </c>
      <c r="C3" s="4" t="s">
        <v>3</v>
      </c>
    </row>
    <row r="4" spans="1:3">
      <c r="A4" s="2"/>
      <c r="B4" s="3">
        <f>SUM(B1:B3)</f>
        <v>160</v>
      </c>
      <c r="C4" s="4" t="s">
        <v>3</v>
      </c>
    </row>
    <row r="5" spans="1:3">
      <c r="A5" s="2" t="s">
        <v>6</v>
      </c>
      <c r="B5" s="3"/>
      <c r="C5" s="4"/>
    </row>
    <row r="6" spans="1:3">
      <c r="A6" s="2" t="s">
        <v>7</v>
      </c>
      <c r="B6" s="3">
        <v>45</v>
      </c>
      <c r="C6" s="4" t="s">
        <v>3</v>
      </c>
    </row>
    <row r="7" spans="1:3">
      <c r="A7" s="2" t="s">
        <v>8</v>
      </c>
      <c r="B7" s="3">
        <v>50</v>
      </c>
      <c r="C7" s="4" t="s">
        <v>3</v>
      </c>
    </row>
    <row r="8" spans="1:3">
      <c r="A8" s="2" t="s">
        <v>9</v>
      </c>
      <c r="B8" s="3">
        <v>250</v>
      </c>
      <c r="C8" s="4" t="s">
        <v>3</v>
      </c>
    </row>
    <row r="9" spans="1:3">
      <c r="A9" s="2"/>
      <c r="B9" s="3">
        <f>SUM(B6:B8)</f>
        <v>345</v>
      </c>
      <c r="C9" s="4" t="s">
        <v>3</v>
      </c>
    </row>
    <row r="10" spans="1:3">
      <c r="A10" s="2" t="s">
        <v>10</v>
      </c>
      <c r="B10" s="3">
        <f>B4+B9</f>
        <v>505</v>
      </c>
      <c r="C10" s="4" t="s">
        <v>3</v>
      </c>
    </row>
    <row r="11" spans="1:3">
      <c r="A11" s="2"/>
      <c r="B11" s="3"/>
      <c r="C11" s="4"/>
    </row>
    <row r="12" spans="1:3">
      <c r="A12" s="2" t="s">
        <v>14</v>
      </c>
      <c r="B12" s="3">
        <v>5.82</v>
      </c>
      <c r="C12" s="4" t="s">
        <v>20</v>
      </c>
    </row>
    <row r="13" spans="1:3">
      <c r="A13" s="2" t="s">
        <v>21</v>
      </c>
      <c r="B13" s="3">
        <v>3</v>
      </c>
      <c r="C13" s="4" t="s">
        <v>20</v>
      </c>
    </row>
    <row r="14" spans="1:3">
      <c r="A14" s="2" t="s">
        <v>15</v>
      </c>
      <c r="B14" s="3">
        <v>4.4000000000000004</v>
      </c>
      <c r="C14" s="4" t="s">
        <v>20</v>
      </c>
    </row>
    <row r="15" spans="1:3">
      <c r="A15" s="2" t="s">
        <v>16</v>
      </c>
      <c r="B15" s="3">
        <f>B13</f>
        <v>3</v>
      </c>
      <c r="C15" s="4" t="s">
        <v>20</v>
      </c>
    </row>
    <row r="16" spans="1:3">
      <c r="A16" s="2" t="s">
        <v>17</v>
      </c>
      <c r="B16" s="3">
        <f>B14/2</f>
        <v>2.2000000000000002</v>
      </c>
      <c r="C16" s="4" t="s">
        <v>20</v>
      </c>
    </row>
    <row r="17" spans="1:5">
      <c r="A17" s="2" t="s">
        <v>18</v>
      </c>
      <c r="B17" s="3">
        <f>B14/3</f>
        <v>1.4666666666666668</v>
      </c>
      <c r="C17" s="4" t="s">
        <v>20</v>
      </c>
    </row>
    <row r="18" spans="1:5">
      <c r="A18" s="2" t="s">
        <v>19</v>
      </c>
      <c r="B18" s="3">
        <f>B14/4</f>
        <v>1.1000000000000001</v>
      </c>
      <c r="C18" s="4" t="s">
        <v>20</v>
      </c>
    </row>
    <row r="19" spans="1:5" ht="15.75" thickBot="1"/>
    <row r="20" spans="1:5" ht="15.75" thickBot="1">
      <c r="A20" s="15" t="s">
        <v>46</v>
      </c>
      <c r="B20" s="16"/>
      <c r="C20" s="16"/>
      <c r="D20" s="16"/>
      <c r="E20" s="17"/>
    </row>
    <row r="21" spans="1:5">
      <c r="A21" s="2" t="s">
        <v>42</v>
      </c>
      <c r="B21" s="4" t="s">
        <v>43</v>
      </c>
      <c r="C21" s="4"/>
      <c r="D21" s="4" t="s">
        <v>32</v>
      </c>
      <c r="E21" s="5"/>
    </row>
    <row r="22" spans="1:5">
      <c r="A22" s="2" t="s">
        <v>52</v>
      </c>
      <c r="B22" s="4">
        <v>5500</v>
      </c>
      <c r="C22" s="4"/>
      <c r="D22" s="18">
        <f>'C=UNIFORME'!C32</f>
        <v>4547.1142053257145</v>
      </c>
      <c r="E22" s="19">
        <f>B22-D22</f>
        <v>952.88579467428553</v>
      </c>
    </row>
    <row r="23" spans="1:5">
      <c r="A23" s="2"/>
      <c r="B23" s="4" t="s">
        <v>44</v>
      </c>
      <c r="C23" s="4"/>
      <c r="D23" s="4" t="s">
        <v>45</v>
      </c>
      <c r="E23" s="19"/>
    </row>
    <row r="24" spans="1:5" ht="15.75" thickBot="1">
      <c r="A24" s="8" t="s">
        <v>52</v>
      </c>
      <c r="B24" s="11">
        <v>11</v>
      </c>
      <c r="C24" s="11"/>
      <c r="D24" s="12">
        <f>'C=UNIFORME'!C31</f>
        <v>6.0237000000000007</v>
      </c>
      <c r="E24" s="20">
        <f t="shared" ref="E24" si="0">B24-D24</f>
        <v>4.9762999999999993</v>
      </c>
    </row>
    <row r="25" spans="1:5" ht="15.75" thickBot="1"/>
    <row r="26" spans="1:5" ht="15.75" thickBot="1">
      <c r="A26" s="15" t="s">
        <v>47</v>
      </c>
      <c r="B26" s="16"/>
      <c r="C26" s="16"/>
      <c r="D26" s="16"/>
      <c r="E26" s="17"/>
    </row>
    <row r="27" spans="1:5">
      <c r="A27" s="2" t="s">
        <v>42</v>
      </c>
      <c r="B27" s="4" t="s">
        <v>43</v>
      </c>
      <c r="C27" s="4"/>
      <c r="D27" s="4" t="s">
        <v>32</v>
      </c>
      <c r="E27" s="5"/>
    </row>
    <row r="28" spans="1:5">
      <c r="A28" s="2"/>
      <c r="B28" s="4"/>
      <c r="C28" s="4"/>
      <c r="D28" s="18">
        <f>'C=1CARGA'!C32</f>
        <v>6145.305408000002</v>
      </c>
      <c r="E28" s="19">
        <f>B28-D28</f>
        <v>-6145.305408000002</v>
      </c>
    </row>
    <row r="29" spans="1:5">
      <c r="A29" s="2"/>
      <c r="B29" s="4" t="s">
        <v>44</v>
      </c>
      <c r="C29" s="4"/>
      <c r="D29" s="4" t="s">
        <v>45</v>
      </c>
      <c r="E29" s="19"/>
    </row>
    <row r="30" spans="1:5" ht="15.75" thickBot="1">
      <c r="A30" s="8"/>
      <c r="B30" s="11"/>
      <c r="C30" s="11"/>
      <c r="D30" s="12">
        <f>'C=1CARGA'!C31</f>
        <v>8.8173000000000012</v>
      </c>
      <c r="E30" s="20">
        <f t="shared" ref="E30" si="1">B30-D30</f>
        <v>-8.8173000000000012</v>
      </c>
    </row>
    <row r="31" spans="1:5" ht="15.75" thickBot="1"/>
    <row r="32" spans="1:5" ht="15.75" thickBot="1">
      <c r="A32" s="15" t="s">
        <v>48</v>
      </c>
      <c r="B32" s="16"/>
      <c r="C32" s="16"/>
      <c r="D32" s="16"/>
      <c r="E32" s="17"/>
    </row>
    <row r="33" spans="1:5">
      <c r="A33" s="2" t="s">
        <v>42</v>
      </c>
      <c r="B33" s="4" t="s">
        <v>43</v>
      </c>
      <c r="C33" s="4"/>
      <c r="D33" s="4" t="s">
        <v>32</v>
      </c>
      <c r="E33" s="5"/>
    </row>
    <row r="34" spans="1:5">
      <c r="A34" s="2" t="s">
        <v>50</v>
      </c>
      <c r="B34" s="4">
        <v>2939</v>
      </c>
      <c r="C34" s="4"/>
      <c r="D34" s="18">
        <f>'C=2CARGAS'!C32</f>
        <v>5267.4046354285729</v>
      </c>
      <c r="E34" s="19">
        <f>B34-D34</f>
        <v>-2328.4046354285729</v>
      </c>
    </row>
    <row r="35" spans="1:5">
      <c r="A35" s="2"/>
      <c r="B35" s="4" t="s">
        <v>44</v>
      </c>
      <c r="C35" s="4"/>
      <c r="D35" s="4" t="s">
        <v>45</v>
      </c>
      <c r="E35" s="19"/>
    </row>
    <row r="36" spans="1:5" ht="15.75" thickBot="1">
      <c r="A36" s="8" t="s">
        <v>50</v>
      </c>
      <c r="B36" s="11">
        <v>4</v>
      </c>
      <c r="C36" s="11"/>
      <c r="D36" s="12">
        <f>'C=2CARGAS'!C31</f>
        <v>8.8173000000000012</v>
      </c>
      <c r="E36" s="20">
        <f t="shared" ref="E36" si="2">B36-D36</f>
        <v>-4.8173000000000012</v>
      </c>
    </row>
    <row r="37" spans="1:5" ht="15.75" thickBot="1"/>
    <row r="38" spans="1:5" ht="15.75" thickBot="1">
      <c r="A38" s="15" t="s">
        <v>49</v>
      </c>
      <c r="B38" s="16"/>
      <c r="C38" s="16"/>
      <c r="D38" s="16"/>
      <c r="E38" s="17"/>
    </row>
    <row r="39" spans="1:5">
      <c r="A39" s="2" t="s">
        <v>42</v>
      </c>
      <c r="B39" s="4" t="s">
        <v>43</v>
      </c>
      <c r="C39" s="4"/>
      <c r="D39" s="4" t="s">
        <v>32</v>
      </c>
      <c r="E39" s="5"/>
    </row>
    <row r="40" spans="1:5">
      <c r="A40" s="2" t="s">
        <v>51</v>
      </c>
      <c r="B40" s="4">
        <v>8358</v>
      </c>
      <c r="C40" s="4"/>
      <c r="D40" s="18">
        <f>'C=3CARGAS'!C32</f>
        <v>4877.2265142857159</v>
      </c>
      <c r="E40" s="19">
        <f>B40-D40</f>
        <v>3480.7734857142841</v>
      </c>
    </row>
    <row r="41" spans="1:5">
      <c r="A41" s="2"/>
      <c r="B41" s="4" t="s">
        <v>44</v>
      </c>
      <c r="C41" s="4"/>
      <c r="D41" s="4" t="s">
        <v>45</v>
      </c>
      <c r="E41" s="19"/>
    </row>
    <row r="42" spans="1:5" ht="15.75" thickBot="1">
      <c r="A42" s="8" t="s">
        <v>51</v>
      </c>
      <c r="B42" s="11">
        <v>4</v>
      </c>
      <c r="C42" s="11"/>
      <c r="D42" s="12">
        <f>'C=3CARGAS'!C31</f>
        <v>8.8173000000000012</v>
      </c>
      <c r="E42" s="20">
        <f t="shared" ref="E42" si="3">B42-D42</f>
        <v>-4.8173000000000012</v>
      </c>
    </row>
  </sheetData>
  <mergeCells count="4">
    <mergeCell ref="A20:E20"/>
    <mergeCell ref="A26:E26"/>
    <mergeCell ref="A32:E32"/>
    <mergeCell ref="A38:E38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>
  <dimension ref="A1:O65"/>
  <sheetViews>
    <sheetView topLeftCell="A4" workbookViewId="0">
      <selection activeCell="B29" sqref="B29"/>
    </sheetView>
  </sheetViews>
  <sheetFormatPr defaultRowHeight="15"/>
  <cols>
    <col min="1" max="1" width="38.28515625" bestFit="1" customWidth="1"/>
    <col min="2" max="2" width="11.5703125" style="1" bestFit="1" customWidth="1"/>
    <col min="6" max="6" width="12.42578125" bestFit="1" customWidth="1"/>
    <col min="9" max="9" width="38.28515625" bestFit="1" customWidth="1"/>
    <col min="10" max="10" width="11.7109375" bestFit="1" customWidth="1"/>
    <col min="14" max="14" width="11.85546875" bestFit="1" customWidth="1"/>
  </cols>
  <sheetData>
    <row r="1" spans="1:15" ht="15.75" thickBot="1">
      <c r="A1" s="15" t="s">
        <v>41</v>
      </c>
      <c r="B1" s="16"/>
      <c r="C1" s="16"/>
      <c r="D1" s="16"/>
      <c r="E1" s="16"/>
      <c r="F1" s="16"/>
      <c r="G1" s="17"/>
      <c r="I1" s="4"/>
      <c r="J1" s="4"/>
      <c r="K1" s="4"/>
      <c r="L1" s="4"/>
      <c r="M1" s="4"/>
      <c r="N1" s="4"/>
      <c r="O1" s="4"/>
    </row>
    <row r="2" spans="1:15">
      <c r="A2" s="2" t="s">
        <v>4</v>
      </c>
      <c r="B2" s="3"/>
      <c r="C2" s="4"/>
      <c r="D2" s="4"/>
      <c r="E2" s="4"/>
      <c r="F2" s="4"/>
      <c r="G2" s="5"/>
      <c r="I2" s="4"/>
      <c r="J2" s="4"/>
      <c r="K2" s="4"/>
      <c r="L2" s="4"/>
      <c r="M2" s="4"/>
      <c r="N2" s="4"/>
      <c r="O2" s="4"/>
    </row>
    <row r="3" spans="1:15">
      <c r="A3" s="2" t="s">
        <v>0</v>
      </c>
      <c r="B3" s="3">
        <f>REFERENCIAS!B1</f>
        <v>30</v>
      </c>
      <c r="C3" s="4" t="s">
        <v>3</v>
      </c>
      <c r="D3" s="4"/>
      <c r="E3" s="4"/>
      <c r="F3" s="4"/>
      <c r="G3" s="5"/>
      <c r="I3" s="4"/>
      <c r="J3" s="4"/>
      <c r="K3" s="4"/>
      <c r="L3" s="4"/>
      <c r="M3" s="4"/>
      <c r="N3" s="4"/>
      <c r="O3" s="4"/>
    </row>
    <row r="4" spans="1:15">
      <c r="A4" s="2" t="s">
        <v>1</v>
      </c>
      <c r="B4" s="3">
        <f>REFERENCIAS!B2</f>
        <v>30</v>
      </c>
      <c r="C4" s="4" t="s">
        <v>3</v>
      </c>
      <c r="D4" s="4"/>
      <c r="E4" s="4"/>
      <c r="F4" s="4"/>
      <c r="G4" s="5"/>
      <c r="I4" s="4"/>
      <c r="J4" s="4"/>
      <c r="K4" s="4"/>
      <c r="L4" s="4"/>
      <c r="M4" s="4"/>
      <c r="N4" s="4"/>
      <c r="O4" s="4"/>
    </row>
    <row r="5" spans="1:15">
      <c r="A5" s="2" t="s">
        <v>2</v>
      </c>
      <c r="B5" s="3">
        <f>REFERENCIAS!B3</f>
        <v>100</v>
      </c>
      <c r="C5" s="4" t="s">
        <v>3</v>
      </c>
      <c r="D5" s="4"/>
      <c r="E5" s="4"/>
      <c r="F5" s="4"/>
      <c r="G5" s="5"/>
      <c r="I5" s="4"/>
      <c r="J5" s="4"/>
      <c r="K5" s="4"/>
      <c r="L5" s="4"/>
      <c r="M5" s="4"/>
      <c r="N5" s="4"/>
      <c r="O5" s="4"/>
    </row>
    <row r="6" spans="1:15">
      <c r="A6" s="2"/>
      <c r="B6" s="3">
        <f>REFERENCIAS!B4</f>
        <v>160</v>
      </c>
      <c r="C6" s="4" t="s">
        <v>3</v>
      </c>
      <c r="D6" s="4"/>
      <c r="E6" s="4"/>
      <c r="F6" s="4"/>
      <c r="G6" s="5"/>
      <c r="I6" s="4"/>
      <c r="J6" s="4"/>
      <c r="K6" s="4"/>
      <c r="L6" s="4"/>
      <c r="M6" s="4"/>
      <c r="N6" s="4"/>
      <c r="O6" s="4"/>
    </row>
    <row r="7" spans="1:15">
      <c r="A7" s="2" t="s">
        <v>6</v>
      </c>
      <c r="B7" s="3">
        <f>REFERENCIAS!B5</f>
        <v>0</v>
      </c>
      <c r="C7" s="4"/>
      <c r="D7" s="4"/>
      <c r="E7" s="4"/>
      <c r="F7" s="4"/>
      <c r="G7" s="5"/>
      <c r="I7" s="4"/>
      <c r="J7" s="4"/>
      <c r="K7" s="4"/>
      <c r="L7" s="4"/>
      <c r="M7" s="4"/>
      <c r="N7" s="4"/>
      <c r="O7" s="4"/>
    </row>
    <row r="8" spans="1:15">
      <c r="A8" s="2" t="s">
        <v>7</v>
      </c>
      <c r="B8" s="3">
        <f>REFERENCIAS!B6</f>
        <v>45</v>
      </c>
      <c r="C8" s="4" t="s">
        <v>3</v>
      </c>
      <c r="D8" s="4"/>
      <c r="E8" s="4"/>
      <c r="F8" s="4"/>
      <c r="G8" s="5"/>
      <c r="I8" s="4"/>
      <c r="J8" s="4"/>
      <c r="K8" s="4"/>
      <c r="L8" s="4"/>
      <c r="M8" s="4"/>
      <c r="N8" s="4"/>
      <c r="O8" s="4"/>
    </row>
    <row r="9" spans="1:15">
      <c r="A9" s="2" t="s">
        <v>8</v>
      </c>
      <c r="B9" s="3">
        <f>REFERENCIAS!B7</f>
        <v>50</v>
      </c>
      <c r="C9" s="4" t="s">
        <v>3</v>
      </c>
      <c r="D9" s="4"/>
      <c r="E9" s="4"/>
      <c r="F9" s="4"/>
      <c r="G9" s="5"/>
      <c r="I9" s="4"/>
      <c r="J9" s="4"/>
      <c r="K9" s="4"/>
      <c r="L9" s="4"/>
      <c r="M9" s="4"/>
      <c r="N9" s="4"/>
      <c r="O9" s="4"/>
    </row>
    <row r="10" spans="1:15">
      <c r="A10" s="2" t="s">
        <v>9</v>
      </c>
      <c r="B10" s="3">
        <f>REFERENCIAS!B8</f>
        <v>250</v>
      </c>
      <c r="C10" s="4" t="s">
        <v>3</v>
      </c>
      <c r="D10" s="4"/>
      <c r="E10" s="4"/>
      <c r="F10" s="4"/>
      <c r="G10" s="5"/>
      <c r="I10" s="4"/>
      <c r="J10" s="4"/>
      <c r="K10" s="4"/>
      <c r="L10" s="4"/>
      <c r="M10" s="4"/>
      <c r="N10" s="4"/>
      <c r="O10" s="4"/>
    </row>
    <row r="11" spans="1:15">
      <c r="A11" s="2"/>
      <c r="B11" s="3">
        <f>REFERENCIAS!B9</f>
        <v>345</v>
      </c>
      <c r="C11" s="4" t="s">
        <v>3</v>
      </c>
      <c r="D11" s="4"/>
      <c r="E11" s="4"/>
      <c r="F11" s="4"/>
      <c r="G11" s="5"/>
      <c r="I11" s="4"/>
      <c r="J11" s="4"/>
      <c r="K11" s="4"/>
      <c r="L11" s="4"/>
      <c r="M11" s="4"/>
      <c r="N11" s="4"/>
      <c r="O11" s="4"/>
    </row>
    <row r="12" spans="1:15">
      <c r="A12" s="2" t="s">
        <v>10</v>
      </c>
      <c r="B12" s="3">
        <f>REFERENCIAS!B10</f>
        <v>505</v>
      </c>
      <c r="C12" s="4" t="s">
        <v>3</v>
      </c>
      <c r="D12" s="4"/>
      <c r="E12" s="4"/>
      <c r="F12" s="4"/>
      <c r="G12" s="5"/>
      <c r="I12" s="4"/>
      <c r="J12" s="4"/>
      <c r="K12" s="4"/>
      <c r="L12" s="4"/>
      <c r="M12" s="4"/>
      <c r="N12" s="4"/>
      <c r="O12" s="4"/>
    </row>
    <row r="13" spans="1:15">
      <c r="A13" s="2"/>
      <c r="B13" s="3">
        <f>REFERENCIAS!B11</f>
        <v>0</v>
      </c>
      <c r="C13" s="4"/>
      <c r="D13" s="4"/>
      <c r="E13" s="4"/>
      <c r="F13" s="4"/>
      <c r="G13" s="5"/>
      <c r="I13" s="4"/>
      <c r="J13" s="4"/>
      <c r="K13" s="4"/>
      <c r="L13" s="4"/>
      <c r="M13" s="4"/>
      <c r="N13" s="4"/>
      <c r="O13" s="4"/>
    </row>
    <row r="14" spans="1:15">
      <c r="A14" s="2" t="s">
        <v>14</v>
      </c>
      <c r="B14" s="3">
        <f>REFERENCIAS!B12</f>
        <v>5.82</v>
      </c>
      <c r="C14" s="4" t="s">
        <v>20</v>
      </c>
      <c r="D14" s="4"/>
      <c r="E14" s="4"/>
      <c r="F14" s="4"/>
      <c r="G14" s="5"/>
      <c r="I14" s="4"/>
      <c r="J14" s="4"/>
      <c r="K14" s="4"/>
      <c r="L14" s="4"/>
      <c r="M14" s="4"/>
      <c r="N14" s="4"/>
      <c r="O14" s="4"/>
    </row>
    <row r="15" spans="1:15">
      <c r="A15" s="2" t="s">
        <v>21</v>
      </c>
      <c r="B15" s="3">
        <f>REFERENCIAS!B13</f>
        <v>3</v>
      </c>
      <c r="C15" s="4" t="s">
        <v>20</v>
      </c>
      <c r="D15" s="4"/>
      <c r="E15" s="4"/>
      <c r="F15" s="4"/>
      <c r="G15" s="5"/>
      <c r="I15" s="4"/>
      <c r="J15" s="4"/>
      <c r="K15" s="4"/>
      <c r="L15" s="4"/>
      <c r="M15" s="4"/>
      <c r="N15" s="4"/>
      <c r="O15" s="4"/>
    </row>
    <row r="16" spans="1:15">
      <c r="A16" s="2" t="s">
        <v>15</v>
      </c>
      <c r="B16" s="3">
        <f>REFERENCIAS!B14</f>
        <v>4.4000000000000004</v>
      </c>
      <c r="C16" s="4" t="s">
        <v>20</v>
      </c>
      <c r="D16" s="4"/>
      <c r="E16" s="4"/>
      <c r="F16" s="4"/>
      <c r="G16" s="5"/>
      <c r="I16" s="4"/>
      <c r="J16" s="4"/>
      <c r="K16" s="4"/>
      <c r="L16" s="4"/>
      <c r="M16" s="4"/>
      <c r="N16" s="4"/>
      <c r="O16" s="4"/>
    </row>
    <row r="17" spans="1:15">
      <c r="A17" s="2" t="s">
        <v>16</v>
      </c>
      <c r="B17" s="3">
        <f>REFERENCIAS!B15</f>
        <v>3</v>
      </c>
      <c r="C17" s="4" t="s">
        <v>20</v>
      </c>
      <c r="D17" s="4"/>
      <c r="E17" s="4"/>
      <c r="F17" s="4"/>
      <c r="G17" s="5"/>
      <c r="I17" s="4"/>
      <c r="J17" s="4"/>
      <c r="K17" s="4"/>
      <c r="L17" s="4"/>
      <c r="M17" s="4"/>
      <c r="N17" s="4"/>
      <c r="O17" s="4"/>
    </row>
    <row r="18" spans="1:15">
      <c r="A18" s="2" t="s">
        <v>17</v>
      </c>
      <c r="B18" s="3">
        <f>REFERENCIAS!B16</f>
        <v>2.2000000000000002</v>
      </c>
      <c r="C18" s="4" t="s">
        <v>20</v>
      </c>
      <c r="D18" s="4"/>
      <c r="E18" s="4"/>
      <c r="F18" s="4"/>
      <c r="G18" s="5"/>
      <c r="I18" s="4"/>
      <c r="J18" s="4"/>
      <c r="K18" s="4"/>
      <c r="L18" s="4"/>
      <c r="M18" s="4"/>
      <c r="N18" s="4"/>
      <c r="O18" s="4"/>
    </row>
    <row r="19" spans="1:15">
      <c r="A19" s="2" t="s">
        <v>18</v>
      </c>
      <c r="B19" s="3">
        <f>REFERENCIAS!B17</f>
        <v>1.4666666666666668</v>
      </c>
      <c r="C19" s="4" t="s">
        <v>20</v>
      </c>
      <c r="D19" s="4"/>
      <c r="E19" s="4"/>
      <c r="F19" s="4"/>
      <c r="G19" s="5"/>
      <c r="I19" s="4"/>
      <c r="J19" s="4"/>
      <c r="K19" s="4"/>
      <c r="L19" s="4"/>
      <c r="M19" s="4"/>
      <c r="N19" s="4"/>
      <c r="O19" s="4"/>
    </row>
    <row r="20" spans="1:15">
      <c r="A20" s="2" t="s">
        <v>19</v>
      </c>
      <c r="B20" s="3">
        <f>REFERENCIAS!B18</f>
        <v>1.1000000000000001</v>
      </c>
      <c r="C20" s="4" t="s">
        <v>20</v>
      </c>
      <c r="D20" s="4"/>
      <c r="E20" s="4"/>
      <c r="F20" s="4"/>
      <c r="G20" s="5"/>
      <c r="I20" s="4"/>
      <c r="J20" s="4"/>
      <c r="K20" s="4"/>
      <c r="L20" s="4"/>
      <c r="M20" s="4"/>
      <c r="N20" s="4"/>
      <c r="O20" s="4"/>
    </row>
    <row r="21" spans="1:15">
      <c r="A21" s="2"/>
      <c r="B21" s="3"/>
      <c r="C21" s="4"/>
      <c r="D21" s="4"/>
      <c r="E21" s="4"/>
      <c r="F21" s="4"/>
      <c r="G21" s="5"/>
      <c r="I21" s="4"/>
      <c r="J21" s="4"/>
      <c r="K21" s="4"/>
      <c r="L21" s="4"/>
      <c r="M21" s="4"/>
      <c r="N21" s="4"/>
      <c r="O21" s="4"/>
    </row>
    <row r="22" spans="1:15">
      <c r="A22" s="2" t="s">
        <v>11</v>
      </c>
      <c r="B22" s="3"/>
      <c r="C22" s="4"/>
      <c r="D22" s="4"/>
      <c r="E22" s="4"/>
      <c r="F22" s="4"/>
      <c r="G22" s="5"/>
      <c r="I22" s="4"/>
      <c r="J22" s="4"/>
      <c r="K22" s="4"/>
      <c r="L22" s="4"/>
      <c r="M22" s="4"/>
      <c r="N22" s="4"/>
      <c r="O22" s="4"/>
    </row>
    <row r="23" spans="1:15">
      <c r="A23" s="2"/>
      <c r="B23" s="3"/>
      <c r="C23" s="4"/>
      <c r="D23" s="4"/>
      <c r="E23" s="4"/>
      <c r="F23" s="4"/>
      <c r="G23" s="5"/>
      <c r="I23" s="4"/>
      <c r="J23" s="4"/>
      <c r="K23" s="4"/>
      <c r="L23" s="4"/>
      <c r="M23" s="4"/>
      <c r="N23" s="4"/>
      <c r="O23" s="4"/>
    </row>
    <row r="24" spans="1:15">
      <c r="A24" s="2" t="s">
        <v>12</v>
      </c>
      <c r="B24" s="6">
        <f>B12*B15*B14</f>
        <v>8817.3000000000011</v>
      </c>
      <c r="C24" s="3" t="s">
        <v>22</v>
      </c>
      <c r="D24" s="7">
        <f>B24/1000</f>
        <v>8.8173000000000012</v>
      </c>
      <c r="E24" s="4" t="s">
        <v>23</v>
      </c>
      <c r="F24" s="4"/>
      <c r="G24" s="5"/>
      <c r="I24" s="4"/>
      <c r="J24" s="4"/>
      <c r="K24" s="4"/>
      <c r="L24" s="4"/>
      <c r="M24" s="4"/>
      <c r="N24" s="4"/>
      <c r="O24" s="4"/>
    </row>
    <row r="25" spans="1:15">
      <c r="A25" s="2" t="s">
        <v>13</v>
      </c>
      <c r="B25" s="6">
        <f>B11*B15*B14</f>
        <v>6023.7000000000007</v>
      </c>
      <c r="C25" s="4" t="s">
        <v>22</v>
      </c>
      <c r="D25" s="7">
        <f>B25/1000</f>
        <v>6.0237000000000007</v>
      </c>
      <c r="E25" s="4" t="s">
        <v>23</v>
      </c>
      <c r="F25" s="4"/>
      <c r="G25" s="5"/>
      <c r="I25" s="4"/>
      <c r="J25" s="4"/>
      <c r="K25" s="4"/>
      <c r="L25" s="4"/>
      <c r="M25" s="4"/>
      <c r="N25" s="4"/>
      <c r="O25" s="4"/>
    </row>
    <row r="26" spans="1:15">
      <c r="A26" s="2"/>
      <c r="B26" s="3"/>
      <c r="C26" s="4"/>
      <c r="D26" s="4"/>
      <c r="E26" s="4"/>
      <c r="F26" s="4"/>
      <c r="G26" s="5"/>
      <c r="I26" s="4"/>
      <c r="J26" s="4"/>
      <c r="K26" s="4"/>
      <c r="L26" s="4"/>
      <c r="M26" s="4"/>
      <c r="N26" s="4"/>
      <c r="O26" s="4"/>
    </row>
    <row r="27" spans="1:15">
      <c r="A27" s="2" t="s">
        <v>24</v>
      </c>
      <c r="B27" s="3">
        <f>(B14*100)/360</f>
        <v>1.6166666666666667</v>
      </c>
      <c r="C27" s="4" t="s">
        <v>25</v>
      </c>
      <c r="D27" s="4"/>
      <c r="E27" s="4"/>
      <c r="F27" s="4"/>
      <c r="G27" s="5"/>
      <c r="I27" s="4"/>
      <c r="J27" s="4"/>
      <c r="K27" s="4"/>
      <c r="L27" s="4"/>
      <c r="M27" s="4"/>
      <c r="N27" s="4"/>
      <c r="O27" s="4"/>
    </row>
    <row r="28" spans="1:15" ht="17.25">
      <c r="A28" s="2" t="s">
        <v>26</v>
      </c>
      <c r="B28" s="6">
        <f>(0.013*D25*POWER(B14*100,3))/(2100*B27)</f>
        <v>4547.1142053257145</v>
      </c>
      <c r="C28" s="4" t="s">
        <v>27</v>
      </c>
      <c r="D28" s="4"/>
      <c r="E28" s="4"/>
      <c r="F28" s="4"/>
      <c r="G28" s="5"/>
      <c r="I28" s="4"/>
      <c r="J28" s="4"/>
      <c r="K28" s="4"/>
      <c r="L28" s="4"/>
      <c r="M28" s="4"/>
      <c r="N28" s="4"/>
      <c r="O28" s="4"/>
    </row>
    <row r="29" spans="1:15">
      <c r="A29" s="2"/>
      <c r="B29" s="3"/>
      <c r="C29" s="4"/>
      <c r="D29" s="4"/>
      <c r="E29" s="4"/>
      <c r="F29" s="4" t="s">
        <v>34</v>
      </c>
      <c r="G29" s="5" t="s">
        <v>35</v>
      </c>
      <c r="I29" s="4"/>
      <c r="J29" s="4"/>
      <c r="K29" s="4"/>
      <c r="L29" s="4"/>
      <c r="M29" s="4"/>
      <c r="N29" s="4"/>
      <c r="O29" s="4"/>
    </row>
    <row r="30" spans="1:15">
      <c r="A30" s="2" t="s">
        <v>28</v>
      </c>
      <c r="B30" s="3" t="s">
        <v>29</v>
      </c>
      <c r="C30" s="7">
        <f>B14</f>
        <v>5.82</v>
      </c>
      <c r="D30" s="4" t="s">
        <v>30</v>
      </c>
      <c r="E30" s="4"/>
      <c r="F30" s="7">
        <f>C30-E30</f>
        <v>5.82</v>
      </c>
      <c r="G30" s="5" t="s">
        <v>30</v>
      </c>
      <c r="I30" s="4"/>
      <c r="J30" s="4"/>
      <c r="K30" s="4"/>
      <c r="L30" s="4"/>
      <c r="M30" s="4"/>
      <c r="N30" s="4"/>
      <c r="O30" s="4"/>
    </row>
    <row r="31" spans="1:15">
      <c r="A31" s="2"/>
      <c r="B31" s="3" t="s">
        <v>31</v>
      </c>
      <c r="C31" s="7">
        <f>D25</f>
        <v>6.0237000000000007</v>
      </c>
      <c r="D31" s="4" t="s">
        <v>33</v>
      </c>
      <c r="E31" s="4">
        <f>REFERENCIAS!B24</f>
        <v>11</v>
      </c>
      <c r="F31" s="7">
        <f t="shared" ref="F31:F32" si="0">C31-E31</f>
        <v>-4.9762999999999993</v>
      </c>
      <c r="G31" s="5" t="s">
        <v>33</v>
      </c>
      <c r="I31" s="4"/>
      <c r="J31" s="4"/>
      <c r="K31" s="4"/>
      <c r="L31" s="4"/>
      <c r="M31" s="4"/>
      <c r="N31" s="4"/>
      <c r="O31" s="4"/>
    </row>
    <row r="32" spans="1:15" ht="18" thickBot="1">
      <c r="A32" s="8"/>
      <c r="B32" s="9" t="s">
        <v>32</v>
      </c>
      <c r="C32" s="10">
        <f>B28</f>
        <v>4547.1142053257145</v>
      </c>
      <c r="D32" s="11" t="s">
        <v>27</v>
      </c>
      <c r="E32" s="11">
        <f>REFERENCIAS!B22</f>
        <v>5500</v>
      </c>
      <c r="F32" s="12">
        <f t="shared" si="0"/>
        <v>-952.88579467428553</v>
      </c>
      <c r="G32" s="13" t="s">
        <v>27</v>
      </c>
      <c r="I32" s="4"/>
      <c r="J32" s="4"/>
      <c r="K32" s="4"/>
      <c r="L32" s="4"/>
      <c r="M32" s="4"/>
      <c r="N32" s="4"/>
      <c r="O32" s="4"/>
    </row>
    <row r="34" spans="1:15">
      <c r="A34" s="4"/>
      <c r="B34" s="3"/>
      <c r="C34" s="4"/>
      <c r="D34" s="4"/>
      <c r="E34" s="4"/>
      <c r="F34" s="4"/>
      <c r="G34" s="4"/>
      <c r="I34" s="4"/>
      <c r="J34" s="4"/>
      <c r="K34" s="4"/>
      <c r="L34" s="4"/>
      <c r="M34" s="4"/>
      <c r="N34" s="4"/>
      <c r="O34" s="4"/>
    </row>
    <row r="35" spans="1:15">
      <c r="A35" s="4"/>
      <c r="B35" s="3"/>
      <c r="C35" s="4"/>
      <c r="D35" s="4"/>
      <c r="E35" s="4"/>
      <c r="F35" s="4"/>
      <c r="G35" s="4"/>
      <c r="I35" s="4"/>
      <c r="J35" s="4"/>
      <c r="K35" s="4"/>
      <c r="L35" s="4"/>
      <c r="M35" s="4"/>
      <c r="N35" s="4"/>
      <c r="O35" s="4"/>
    </row>
    <row r="36" spans="1:15">
      <c r="A36" s="4"/>
      <c r="B36" s="3"/>
      <c r="C36" s="4"/>
      <c r="D36" s="4"/>
      <c r="E36" s="4"/>
      <c r="F36" s="4"/>
      <c r="G36" s="4"/>
      <c r="I36" s="4"/>
      <c r="J36" s="4"/>
      <c r="K36" s="4"/>
      <c r="L36" s="4"/>
      <c r="M36" s="4"/>
      <c r="N36" s="4"/>
      <c r="O36" s="4"/>
    </row>
    <row r="37" spans="1:15">
      <c r="A37" s="4"/>
      <c r="B37" s="3"/>
      <c r="C37" s="4"/>
      <c r="D37" s="4"/>
      <c r="E37" s="4"/>
      <c r="F37" s="4"/>
      <c r="G37" s="4"/>
      <c r="I37" s="4"/>
      <c r="J37" s="4"/>
      <c r="K37" s="4"/>
      <c r="L37" s="4"/>
      <c r="M37" s="4"/>
      <c r="N37" s="4"/>
      <c r="O37" s="4"/>
    </row>
    <row r="38" spans="1:15">
      <c r="A38" s="4"/>
      <c r="B38" s="3"/>
      <c r="C38" s="4"/>
      <c r="D38" s="4"/>
      <c r="E38" s="4"/>
      <c r="F38" s="4"/>
      <c r="G38" s="4"/>
      <c r="I38" s="4"/>
      <c r="J38" s="4"/>
      <c r="K38" s="4"/>
      <c r="L38" s="4"/>
      <c r="M38" s="4"/>
      <c r="N38" s="4"/>
      <c r="O38" s="4"/>
    </row>
    <row r="39" spans="1:15">
      <c r="A39" s="4"/>
      <c r="B39" s="3"/>
      <c r="C39" s="4"/>
      <c r="D39" s="4"/>
      <c r="E39" s="4"/>
      <c r="F39" s="4"/>
      <c r="G39" s="4"/>
      <c r="I39" s="4"/>
      <c r="J39" s="4"/>
      <c r="K39" s="4"/>
      <c r="L39" s="4"/>
      <c r="M39" s="4"/>
      <c r="N39" s="4"/>
      <c r="O39" s="4"/>
    </row>
    <row r="40" spans="1:15">
      <c r="A40" s="4"/>
      <c r="B40" s="3"/>
      <c r="C40" s="4"/>
      <c r="D40" s="4"/>
      <c r="E40" s="4"/>
      <c r="F40" s="4"/>
      <c r="G40" s="4"/>
      <c r="I40" s="4"/>
      <c r="J40" s="4"/>
      <c r="K40" s="4"/>
      <c r="L40" s="4"/>
      <c r="M40" s="4"/>
      <c r="N40" s="4"/>
      <c r="O40" s="4"/>
    </row>
    <row r="41" spans="1:15">
      <c r="A41" s="4"/>
      <c r="B41" s="3"/>
      <c r="C41" s="4"/>
      <c r="D41" s="4"/>
      <c r="E41" s="4"/>
      <c r="F41" s="4"/>
      <c r="G41" s="4"/>
      <c r="I41" s="4"/>
      <c r="J41" s="4"/>
      <c r="K41" s="4"/>
      <c r="L41" s="4"/>
      <c r="M41" s="4"/>
      <c r="N41" s="4"/>
      <c r="O41" s="4"/>
    </row>
    <row r="42" spans="1:15">
      <c r="A42" s="4"/>
      <c r="B42" s="3"/>
      <c r="C42" s="4"/>
      <c r="D42" s="4"/>
      <c r="E42" s="4"/>
      <c r="F42" s="4"/>
      <c r="G42" s="4"/>
      <c r="I42" s="4"/>
      <c r="J42" s="4"/>
      <c r="K42" s="4"/>
      <c r="L42" s="4"/>
      <c r="M42" s="4"/>
      <c r="N42" s="4"/>
      <c r="O42" s="4"/>
    </row>
    <row r="43" spans="1:15">
      <c r="A43" s="4"/>
      <c r="B43" s="3"/>
      <c r="C43" s="4"/>
      <c r="D43" s="4"/>
      <c r="E43" s="4"/>
      <c r="F43" s="4"/>
      <c r="G43" s="4"/>
      <c r="I43" s="4"/>
      <c r="J43" s="4"/>
      <c r="K43" s="4"/>
      <c r="L43" s="4"/>
      <c r="M43" s="4"/>
      <c r="N43" s="4"/>
      <c r="O43" s="4"/>
    </row>
    <row r="44" spans="1:15">
      <c r="A44" s="4"/>
      <c r="B44" s="3"/>
      <c r="C44" s="4"/>
      <c r="D44" s="4"/>
      <c r="E44" s="4"/>
      <c r="F44" s="4"/>
      <c r="G44" s="4"/>
      <c r="I44" s="4"/>
      <c r="J44" s="4"/>
      <c r="K44" s="4"/>
      <c r="L44" s="4"/>
      <c r="M44" s="4"/>
      <c r="N44" s="4"/>
      <c r="O44" s="4"/>
    </row>
    <row r="45" spans="1:15">
      <c r="A45" s="4"/>
      <c r="B45" s="3"/>
      <c r="C45" s="4"/>
      <c r="D45" s="4"/>
      <c r="E45" s="4"/>
      <c r="F45" s="4"/>
      <c r="G45" s="4"/>
      <c r="I45" s="4"/>
      <c r="J45" s="4"/>
      <c r="K45" s="4"/>
      <c r="L45" s="4"/>
      <c r="M45" s="4"/>
      <c r="N45" s="4"/>
      <c r="O45" s="4"/>
    </row>
    <row r="46" spans="1:15">
      <c r="A46" s="4"/>
      <c r="B46" s="3"/>
      <c r="C46" s="4"/>
      <c r="D46" s="4"/>
      <c r="E46" s="4"/>
      <c r="F46" s="4"/>
      <c r="G46" s="4"/>
      <c r="I46" s="4"/>
      <c r="J46" s="4"/>
      <c r="K46" s="4"/>
      <c r="L46" s="4"/>
      <c r="M46" s="4"/>
      <c r="N46" s="4"/>
      <c r="O46" s="4"/>
    </row>
    <row r="47" spans="1:15">
      <c r="A47" s="4"/>
      <c r="B47" s="3"/>
      <c r="C47" s="4"/>
      <c r="D47" s="4"/>
      <c r="E47" s="4"/>
      <c r="F47" s="4"/>
      <c r="G47" s="4"/>
      <c r="I47" s="4"/>
      <c r="J47" s="4"/>
      <c r="K47" s="4"/>
      <c r="L47" s="4"/>
      <c r="M47" s="4"/>
      <c r="N47" s="4"/>
      <c r="O47" s="4"/>
    </row>
    <row r="48" spans="1:15">
      <c r="A48" s="4"/>
      <c r="B48" s="3"/>
      <c r="C48" s="4"/>
      <c r="D48" s="4"/>
      <c r="E48" s="4"/>
      <c r="F48" s="4"/>
      <c r="G48" s="4"/>
      <c r="I48" s="4"/>
      <c r="J48" s="4"/>
      <c r="K48" s="4"/>
      <c r="L48" s="4"/>
      <c r="M48" s="4"/>
      <c r="N48" s="4"/>
      <c r="O48" s="4"/>
    </row>
    <row r="49" spans="1:15">
      <c r="A49" s="4"/>
      <c r="B49" s="3"/>
      <c r="C49" s="4"/>
      <c r="D49" s="4"/>
      <c r="E49" s="4"/>
      <c r="F49" s="4"/>
      <c r="G49" s="4"/>
      <c r="I49" s="4"/>
      <c r="J49" s="4"/>
      <c r="K49" s="4"/>
      <c r="L49" s="4"/>
      <c r="M49" s="4"/>
      <c r="N49" s="4"/>
      <c r="O49" s="4"/>
    </row>
    <row r="50" spans="1:15">
      <c r="A50" s="4"/>
      <c r="B50" s="3"/>
      <c r="C50" s="4"/>
      <c r="D50" s="4"/>
      <c r="E50" s="4"/>
      <c r="F50" s="4"/>
      <c r="G50" s="4"/>
      <c r="I50" s="4"/>
      <c r="J50" s="4"/>
      <c r="K50" s="4"/>
      <c r="L50" s="4"/>
      <c r="M50" s="4"/>
      <c r="N50" s="4"/>
      <c r="O50" s="4"/>
    </row>
    <row r="51" spans="1:15">
      <c r="A51" s="4"/>
      <c r="B51" s="3"/>
      <c r="C51" s="4"/>
      <c r="D51" s="4"/>
      <c r="E51" s="4"/>
      <c r="F51" s="4"/>
      <c r="G51" s="4"/>
      <c r="I51" s="4"/>
      <c r="J51" s="4"/>
      <c r="K51" s="4"/>
      <c r="L51" s="4"/>
      <c r="M51" s="4"/>
      <c r="N51" s="4"/>
      <c r="O51" s="4"/>
    </row>
    <row r="52" spans="1:15">
      <c r="A52" s="4"/>
      <c r="B52" s="3"/>
      <c r="C52" s="4"/>
      <c r="D52" s="4"/>
      <c r="E52" s="4"/>
      <c r="F52" s="4"/>
      <c r="G52" s="4"/>
      <c r="I52" s="4"/>
      <c r="J52" s="4"/>
      <c r="K52" s="4"/>
      <c r="L52" s="4"/>
      <c r="M52" s="4"/>
      <c r="N52" s="4"/>
      <c r="O52" s="4"/>
    </row>
    <row r="53" spans="1:15">
      <c r="A53" s="4"/>
      <c r="B53" s="3"/>
      <c r="C53" s="4"/>
      <c r="D53" s="4"/>
      <c r="E53" s="4"/>
      <c r="F53" s="4"/>
      <c r="G53" s="4"/>
      <c r="I53" s="4"/>
      <c r="J53" s="4"/>
      <c r="K53" s="4"/>
      <c r="L53" s="4"/>
      <c r="M53" s="4"/>
      <c r="N53" s="4"/>
      <c r="O53" s="4"/>
    </row>
    <row r="54" spans="1:15">
      <c r="A54" s="4"/>
      <c r="B54" s="3"/>
      <c r="C54" s="4"/>
      <c r="D54" s="4"/>
      <c r="E54" s="4"/>
      <c r="F54" s="4"/>
      <c r="G54" s="4"/>
      <c r="I54" s="4"/>
      <c r="J54" s="4"/>
      <c r="K54" s="4"/>
      <c r="L54" s="4"/>
      <c r="M54" s="4"/>
      <c r="N54" s="4"/>
      <c r="O54" s="4"/>
    </row>
    <row r="55" spans="1:15">
      <c r="A55" s="4"/>
      <c r="B55" s="3"/>
      <c r="C55" s="4"/>
      <c r="D55" s="4"/>
      <c r="E55" s="4"/>
      <c r="F55" s="4"/>
      <c r="G55" s="4"/>
      <c r="I55" s="4"/>
      <c r="J55" s="4"/>
      <c r="K55" s="4"/>
      <c r="L55" s="4"/>
      <c r="M55" s="4"/>
      <c r="N55" s="4"/>
      <c r="O55" s="4"/>
    </row>
    <row r="56" spans="1:15">
      <c r="A56" s="4"/>
      <c r="B56" s="3"/>
      <c r="C56" s="4"/>
      <c r="D56" s="4"/>
      <c r="E56" s="4"/>
      <c r="F56" s="4"/>
      <c r="G56" s="4"/>
      <c r="I56" s="4"/>
      <c r="J56" s="4"/>
      <c r="K56" s="4"/>
      <c r="L56" s="4"/>
      <c r="M56" s="4"/>
      <c r="N56" s="4"/>
      <c r="O56" s="4"/>
    </row>
    <row r="57" spans="1:15">
      <c r="A57" s="4"/>
      <c r="B57" s="3"/>
      <c r="C57" s="4"/>
      <c r="D57" s="4"/>
      <c r="E57" s="4"/>
      <c r="F57" s="4"/>
      <c r="G57" s="4"/>
      <c r="I57" s="4"/>
      <c r="J57" s="4"/>
      <c r="K57" s="4"/>
      <c r="L57" s="4"/>
      <c r="M57" s="4"/>
      <c r="N57" s="4"/>
      <c r="O57" s="4"/>
    </row>
    <row r="58" spans="1:15">
      <c r="A58" s="4"/>
      <c r="B58" s="3"/>
      <c r="C58" s="4"/>
      <c r="D58" s="4"/>
      <c r="E58" s="4"/>
      <c r="F58" s="4"/>
      <c r="G58" s="4"/>
      <c r="I58" s="4"/>
      <c r="J58" s="4"/>
      <c r="K58" s="4"/>
      <c r="L58" s="4"/>
      <c r="M58" s="4"/>
      <c r="N58" s="4"/>
      <c r="O58" s="4"/>
    </row>
    <row r="59" spans="1:15">
      <c r="A59" s="4"/>
      <c r="B59" s="3"/>
      <c r="C59" s="4"/>
      <c r="D59" s="4"/>
      <c r="E59" s="4"/>
      <c r="F59" s="4"/>
      <c r="G59" s="4"/>
      <c r="I59" s="4"/>
      <c r="J59" s="4"/>
      <c r="K59" s="4"/>
      <c r="L59" s="4"/>
      <c r="M59" s="4"/>
      <c r="N59" s="4"/>
      <c r="O59" s="4"/>
    </row>
    <row r="60" spans="1:15">
      <c r="A60" s="4"/>
      <c r="B60" s="3"/>
      <c r="C60" s="4"/>
      <c r="D60" s="4"/>
      <c r="E60" s="4"/>
      <c r="F60" s="4"/>
      <c r="G60" s="4"/>
      <c r="I60" s="4"/>
      <c r="J60" s="4"/>
      <c r="K60" s="4"/>
      <c r="L60" s="4"/>
      <c r="M60" s="4"/>
      <c r="N60" s="4"/>
      <c r="O60" s="4"/>
    </row>
    <row r="61" spans="1:15">
      <c r="A61" s="4"/>
      <c r="B61" s="3"/>
      <c r="C61" s="4"/>
      <c r="D61" s="4"/>
      <c r="E61" s="4"/>
      <c r="F61" s="4"/>
      <c r="G61" s="4"/>
      <c r="I61" s="4"/>
      <c r="J61" s="4"/>
      <c r="K61" s="4"/>
      <c r="L61" s="4"/>
      <c r="M61" s="4"/>
      <c r="N61" s="4"/>
      <c r="O61" s="4"/>
    </row>
    <row r="62" spans="1:15">
      <c r="A62" s="4"/>
      <c r="B62" s="3"/>
      <c r="C62" s="4"/>
      <c r="D62" s="4"/>
      <c r="E62" s="4"/>
      <c r="F62" s="4"/>
      <c r="G62" s="4"/>
      <c r="I62" s="4"/>
      <c r="J62" s="4"/>
      <c r="K62" s="4"/>
      <c r="L62" s="4"/>
      <c r="M62" s="4"/>
      <c r="N62" s="4"/>
      <c r="O62" s="4"/>
    </row>
    <row r="63" spans="1:15">
      <c r="A63" s="4"/>
      <c r="B63" s="3"/>
      <c r="C63" s="4"/>
      <c r="D63" s="4"/>
      <c r="E63" s="4"/>
      <c r="F63" s="4"/>
      <c r="G63" s="4"/>
      <c r="I63" s="4"/>
      <c r="J63" s="4"/>
      <c r="K63" s="4"/>
      <c r="L63" s="4"/>
      <c r="M63" s="4"/>
      <c r="N63" s="4"/>
      <c r="O63" s="4"/>
    </row>
    <row r="64" spans="1:15">
      <c r="A64" s="4"/>
      <c r="B64" s="3"/>
      <c r="C64" s="4"/>
      <c r="D64" s="4"/>
      <c r="E64" s="4"/>
      <c r="F64" s="4"/>
      <c r="G64" s="4"/>
      <c r="I64" s="4"/>
      <c r="J64" s="4"/>
      <c r="K64" s="4"/>
      <c r="L64" s="4"/>
      <c r="M64" s="4"/>
      <c r="N64" s="4"/>
      <c r="O64" s="4"/>
    </row>
    <row r="65" spans="1:15">
      <c r="A65" s="4"/>
      <c r="B65" s="3"/>
      <c r="C65" s="4"/>
      <c r="D65" s="4"/>
      <c r="E65" s="4"/>
      <c r="F65" s="4"/>
      <c r="G65" s="4"/>
      <c r="I65" s="4"/>
      <c r="J65" s="4"/>
      <c r="K65" s="4"/>
      <c r="L65" s="4"/>
      <c r="M65" s="4"/>
      <c r="N65" s="4"/>
      <c r="O65" s="4"/>
    </row>
  </sheetData>
  <mergeCells count="1">
    <mergeCell ref="A1:G1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B26" sqref="B26"/>
    </sheetView>
  </sheetViews>
  <sheetFormatPr defaultRowHeight="15"/>
  <cols>
    <col min="1" max="1" width="38.28515625" bestFit="1" customWidth="1"/>
    <col min="2" max="2" width="11.7109375" bestFit="1" customWidth="1"/>
    <col min="3" max="3" width="8.28515625" bestFit="1" customWidth="1"/>
    <col min="4" max="4" width="7.28515625" bestFit="1" customWidth="1"/>
    <col min="5" max="5" width="2.42578125" bestFit="1" customWidth="1"/>
    <col min="6" max="6" width="11.85546875" bestFit="1" customWidth="1"/>
    <col min="7" max="7" width="7.28515625" bestFit="1" customWidth="1"/>
  </cols>
  <sheetData>
    <row r="1" spans="1:7" ht="15.75" thickBot="1">
      <c r="A1" s="15" t="s">
        <v>5</v>
      </c>
      <c r="B1" s="16"/>
      <c r="C1" s="16"/>
      <c r="D1" s="16"/>
      <c r="E1" s="16"/>
      <c r="F1" s="16"/>
      <c r="G1" s="17"/>
    </row>
    <row r="2" spans="1:7">
      <c r="A2" s="2" t="s">
        <v>4</v>
      </c>
      <c r="B2" s="3"/>
      <c r="C2" s="4"/>
      <c r="D2" s="4"/>
      <c r="E2" s="4"/>
      <c r="F2" s="4"/>
      <c r="G2" s="5"/>
    </row>
    <row r="3" spans="1:7">
      <c r="A3" s="2" t="s">
        <v>0</v>
      </c>
      <c r="B3" s="3">
        <f>REFERENCIAS!B1</f>
        <v>30</v>
      </c>
      <c r="C3" s="4" t="s">
        <v>3</v>
      </c>
      <c r="D3" s="4"/>
      <c r="E3" s="4"/>
      <c r="F3" s="4"/>
      <c r="G3" s="5"/>
    </row>
    <row r="4" spans="1:7">
      <c r="A4" s="2" t="s">
        <v>1</v>
      </c>
      <c r="B4" s="3">
        <f>REFERENCIAS!B2</f>
        <v>30</v>
      </c>
      <c r="C4" s="4" t="s">
        <v>3</v>
      </c>
      <c r="D4" s="4"/>
      <c r="E4" s="4"/>
      <c r="F4" s="4"/>
      <c r="G4" s="5"/>
    </row>
    <row r="5" spans="1:7">
      <c r="A5" s="2" t="s">
        <v>2</v>
      </c>
      <c r="B5" s="3">
        <f>REFERENCIAS!B3</f>
        <v>100</v>
      </c>
      <c r="C5" s="4" t="s">
        <v>3</v>
      </c>
      <c r="D5" s="4"/>
      <c r="E5" s="4"/>
      <c r="F5" s="4"/>
      <c r="G5" s="5"/>
    </row>
    <row r="6" spans="1:7">
      <c r="A6" s="2"/>
      <c r="B6" s="3">
        <f>REFERENCIAS!B4</f>
        <v>160</v>
      </c>
      <c r="C6" s="4" t="s">
        <v>3</v>
      </c>
      <c r="D6" s="4"/>
      <c r="E6" s="4"/>
      <c r="F6" s="4"/>
      <c r="G6" s="5"/>
    </row>
    <row r="7" spans="1:7">
      <c r="A7" s="2" t="s">
        <v>6</v>
      </c>
      <c r="B7" s="3">
        <f>REFERENCIAS!B5</f>
        <v>0</v>
      </c>
      <c r="C7" s="4"/>
      <c r="D7" s="4"/>
      <c r="E7" s="4"/>
      <c r="F7" s="4"/>
      <c r="G7" s="5"/>
    </row>
    <row r="8" spans="1:7">
      <c r="A8" s="2" t="s">
        <v>7</v>
      </c>
      <c r="B8" s="3">
        <f>REFERENCIAS!B6</f>
        <v>45</v>
      </c>
      <c r="C8" s="4" t="s">
        <v>3</v>
      </c>
      <c r="D8" s="4"/>
      <c r="E8" s="4"/>
      <c r="F8" s="4"/>
      <c r="G8" s="5"/>
    </row>
    <row r="9" spans="1:7">
      <c r="A9" s="2" t="s">
        <v>8</v>
      </c>
      <c r="B9" s="3">
        <f>REFERENCIAS!B7</f>
        <v>50</v>
      </c>
      <c r="C9" s="4" t="s">
        <v>3</v>
      </c>
      <c r="D9" s="4"/>
      <c r="E9" s="4"/>
      <c r="F9" s="4"/>
      <c r="G9" s="5"/>
    </row>
    <row r="10" spans="1:7">
      <c r="A10" s="2" t="s">
        <v>9</v>
      </c>
      <c r="B10" s="3">
        <f>REFERENCIAS!B8</f>
        <v>250</v>
      </c>
      <c r="C10" s="4" t="s">
        <v>3</v>
      </c>
      <c r="D10" s="4"/>
      <c r="E10" s="4"/>
      <c r="F10" s="4"/>
      <c r="G10" s="5"/>
    </row>
    <row r="11" spans="1:7">
      <c r="A11" s="2"/>
      <c r="B11" s="3">
        <f>REFERENCIAS!B9</f>
        <v>345</v>
      </c>
      <c r="C11" s="4" t="s">
        <v>3</v>
      </c>
      <c r="D11" s="4"/>
      <c r="E11" s="4"/>
      <c r="F11" s="4"/>
      <c r="G11" s="5"/>
    </row>
    <row r="12" spans="1:7">
      <c r="A12" s="2" t="s">
        <v>10</v>
      </c>
      <c r="B12" s="3">
        <f>REFERENCIAS!B10</f>
        <v>505</v>
      </c>
      <c r="C12" s="4" t="s">
        <v>3</v>
      </c>
      <c r="D12" s="4"/>
      <c r="E12" s="4"/>
      <c r="F12" s="4"/>
      <c r="G12" s="5"/>
    </row>
    <row r="13" spans="1:7">
      <c r="A13" s="2"/>
      <c r="B13" s="3">
        <f>REFERENCIAS!B11</f>
        <v>0</v>
      </c>
      <c r="C13" s="4"/>
      <c r="D13" s="4"/>
      <c r="E13" s="4"/>
      <c r="F13" s="4"/>
      <c r="G13" s="5"/>
    </row>
    <row r="14" spans="1:7">
      <c r="A14" s="2" t="s">
        <v>14</v>
      </c>
      <c r="B14" s="3">
        <f>REFERENCIAS!B12</f>
        <v>5.82</v>
      </c>
      <c r="C14" s="4" t="s">
        <v>20</v>
      </c>
      <c r="D14" s="4"/>
      <c r="E14" s="4"/>
      <c r="F14" s="4"/>
      <c r="G14" s="5"/>
    </row>
    <row r="15" spans="1:7">
      <c r="A15" s="2" t="s">
        <v>21</v>
      </c>
      <c r="B15" s="3">
        <f>REFERENCIAS!B13</f>
        <v>3</v>
      </c>
      <c r="C15" s="4" t="s">
        <v>20</v>
      </c>
      <c r="D15" s="4"/>
      <c r="E15" s="4"/>
      <c r="F15" s="4"/>
      <c r="G15" s="5"/>
    </row>
    <row r="16" spans="1:7">
      <c r="A16" s="2" t="s">
        <v>15</v>
      </c>
      <c r="B16" s="3">
        <f>REFERENCIAS!B14</f>
        <v>4.4000000000000004</v>
      </c>
      <c r="C16" s="4" t="s">
        <v>20</v>
      </c>
      <c r="D16" s="4"/>
      <c r="E16" s="4"/>
      <c r="F16" s="4"/>
      <c r="G16" s="5"/>
    </row>
    <row r="17" spans="1:7">
      <c r="A17" s="2" t="s">
        <v>16</v>
      </c>
      <c r="B17" s="3">
        <f>REFERENCIAS!B15</f>
        <v>3</v>
      </c>
      <c r="C17" s="4" t="s">
        <v>20</v>
      </c>
      <c r="D17" s="4"/>
      <c r="E17" s="4"/>
      <c r="F17" s="4"/>
      <c r="G17" s="5"/>
    </row>
    <row r="18" spans="1:7">
      <c r="A18" s="2" t="s">
        <v>17</v>
      </c>
      <c r="B18" s="3">
        <f>REFERENCIAS!B16</f>
        <v>2.2000000000000002</v>
      </c>
      <c r="C18" s="4" t="s">
        <v>20</v>
      </c>
      <c r="D18" s="4"/>
      <c r="E18" s="4"/>
      <c r="F18" s="4"/>
      <c r="G18" s="5"/>
    </row>
    <row r="19" spans="1:7">
      <c r="A19" s="2" t="s">
        <v>18</v>
      </c>
      <c r="B19" s="3">
        <f>REFERENCIAS!B17</f>
        <v>1.4666666666666668</v>
      </c>
      <c r="C19" s="4" t="s">
        <v>20</v>
      </c>
      <c r="D19" s="4"/>
      <c r="E19" s="4"/>
      <c r="F19" s="4"/>
      <c r="G19" s="5"/>
    </row>
    <row r="20" spans="1:7">
      <c r="A20" s="2" t="s">
        <v>19</v>
      </c>
      <c r="B20" s="3">
        <f>REFERENCIAS!B18</f>
        <v>1.1000000000000001</v>
      </c>
      <c r="C20" s="4" t="s">
        <v>20</v>
      </c>
      <c r="D20" s="4"/>
      <c r="E20" s="4"/>
      <c r="F20" s="4"/>
      <c r="G20" s="5"/>
    </row>
    <row r="21" spans="1:7">
      <c r="A21" s="2"/>
      <c r="B21" s="3"/>
      <c r="C21" s="4"/>
      <c r="D21" s="4"/>
      <c r="E21" s="4"/>
      <c r="F21" s="4"/>
      <c r="G21" s="5"/>
    </row>
    <row r="22" spans="1:7">
      <c r="A22" s="2" t="s">
        <v>11</v>
      </c>
      <c r="B22" s="3"/>
      <c r="C22" s="4"/>
      <c r="D22" s="4"/>
      <c r="E22" s="4"/>
      <c r="F22" s="4"/>
      <c r="G22" s="5"/>
    </row>
    <row r="23" spans="1:7">
      <c r="A23" s="2"/>
      <c r="B23" s="3"/>
      <c r="C23" s="4"/>
      <c r="D23" s="4"/>
      <c r="E23" s="4"/>
      <c r="F23" s="4"/>
      <c r="G23" s="5"/>
    </row>
    <row r="24" spans="1:7">
      <c r="A24" s="2" t="s">
        <v>12</v>
      </c>
      <c r="B24" s="6">
        <f>B12*B15*B14</f>
        <v>8817.3000000000011</v>
      </c>
      <c r="C24" s="3" t="s">
        <v>22</v>
      </c>
      <c r="D24" s="7">
        <f>B24/1000</f>
        <v>8.8173000000000012</v>
      </c>
      <c r="E24" s="4" t="s">
        <v>23</v>
      </c>
      <c r="F24" s="4"/>
      <c r="G24" s="5"/>
    </row>
    <row r="25" spans="1:7">
      <c r="A25" s="2" t="s">
        <v>13</v>
      </c>
      <c r="B25" s="14">
        <f>D24</f>
        <v>8.8173000000000012</v>
      </c>
      <c r="C25" s="4" t="s">
        <v>22</v>
      </c>
      <c r="D25" s="7">
        <f>B25</f>
        <v>8.8173000000000012</v>
      </c>
      <c r="E25" s="4" t="s">
        <v>23</v>
      </c>
      <c r="F25" s="4"/>
      <c r="G25" s="5"/>
    </row>
    <row r="26" spans="1:7">
      <c r="A26" s="2"/>
      <c r="B26" s="3"/>
      <c r="C26" s="4"/>
      <c r="D26" s="4"/>
      <c r="E26" s="4"/>
      <c r="F26" s="4"/>
      <c r="G26" s="5"/>
    </row>
    <row r="27" spans="1:7">
      <c r="A27" s="2" t="s">
        <v>24</v>
      </c>
      <c r="B27" s="3">
        <f>(B16*100)/360</f>
        <v>1.2222222222222223</v>
      </c>
      <c r="C27" s="4" t="s">
        <v>25</v>
      </c>
      <c r="D27" s="4"/>
      <c r="E27" s="4"/>
      <c r="F27" s="4"/>
      <c r="G27" s="5"/>
    </row>
    <row r="28" spans="1:7" ht="17.25">
      <c r="A28" s="2" t="s">
        <v>36</v>
      </c>
      <c r="B28" s="6">
        <f>(0.021*D25*POWER(B16*100,3))/(2100*B27)</f>
        <v>6145.305408000002</v>
      </c>
      <c r="C28" s="4" t="s">
        <v>27</v>
      </c>
      <c r="D28" s="4"/>
      <c r="E28" s="4"/>
      <c r="F28" s="4"/>
      <c r="G28" s="5"/>
    </row>
    <row r="29" spans="1:7">
      <c r="A29" s="2"/>
      <c r="B29" s="3"/>
      <c r="C29" s="4"/>
      <c r="D29" s="4"/>
      <c r="E29" s="4"/>
      <c r="F29" s="4" t="s">
        <v>34</v>
      </c>
      <c r="G29" s="5" t="s">
        <v>35</v>
      </c>
    </row>
    <row r="30" spans="1:7">
      <c r="A30" s="2" t="s">
        <v>28</v>
      </c>
      <c r="B30" s="3" t="s">
        <v>29</v>
      </c>
      <c r="C30" s="7">
        <v>6</v>
      </c>
      <c r="D30" s="4" t="s">
        <v>30</v>
      </c>
      <c r="E30" s="4"/>
      <c r="F30" s="7">
        <f>C30-E30</f>
        <v>6</v>
      </c>
      <c r="G30" s="5" t="s">
        <v>30</v>
      </c>
    </row>
    <row r="31" spans="1:7">
      <c r="A31" s="2"/>
      <c r="B31" s="3" t="s">
        <v>31</v>
      </c>
      <c r="C31" s="7">
        <f>D25</f>
        <v>8.8173000000000012</v>
      </c>
      <c r="D31" s="4" t="s">
        <v>33</v>
      </c>
      <c r="E31" s="4">
        <f>REFERENCIAS!B30</f>
        <v>0</v>
      </c>
      <c r="F31" s="21">
        <f>C31-E31</f>
        <v>8.8173000000000012</v>
      </c>
      <c r="G31" s="5" t="s">
        <v>33</v>
      </c>
    </row>
    <row r="32" spans="1:7" ht="18" thickBot="1">
      <c r="A32" s="8"/>
      <c r="B32" s="9" t="s">
        <v>32</v>
      </c>
      <c r="C32" s="10">
        <f>B28</f>
        <v>6145.305408000002</v>
      </c>
      <c r="D32" s="11" t="s">
        <v>27</v>
      </c>
      <c r="E32" s="11">
        <f>REFERENCIAS!B28</f>
        <v>0</v>
      </c>
      <c r="F32" s="22">
        <f>C32-E32</f>
        <v>6145.305408000002</v>
      </c>
      <c r="G32" s="13" t="s">
        <v>27</v>
      </c>
    </row>
  </sheetData>
  <mergeCells count="1">
    <mergeCell ref="A1:G1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B25" sqref="B25"/>
    </sheetView>
  </sheetViews>
  <sheetFormatPr defaultRowHeight="15"/>
  <cols>
    <col min="1" max="1" width="38.28515625" bestFit="1" customWidth="1"/>
    <col min="2" max="2" width="11.7109375" bestFit="1" customWidth="1"/>
    <col min="3" max="3" width="8.28515625" bestFit="1" customWidth="1"/>
    <col min="4" max="4" width="7.28515625" bestFit="1" customWidth="1"/>
    <col min="5" max="5" width="2.42578125" bestFit="1" customWidth="1"/>
    <col min="6" max="6" width="11.85546875" bestFit="1" customWidth="1"/>
    <col min="7" max="7" width="7.28515625" bestFit="1" customWidth="1"/>
  </cols>
  <sheetData>
    <row r="1" spans="1:7" ht="15.75" thickBot="1">
      <c r="A1" s="15" t="s">
        <v>39</v>
      </c>
      <c r="B1" s="16"/>
      <c r="C1" s="16"/>
      <c r="D1" s="16"/>
      <c r="E1" s="16"/>
      <c r="F1" s="16"/>
      <c r="G1" s="17"/>
    </row>
    <row r="2" spans="1:7">
      <c r="A2" s="2" t="s">
        <v>4</v>
      </c>
      <c r="B2" s="3"/>
      <c r="C2" s="4"/>
      <c r="D2" s="4"/>
      <c r="E2" s="4"/>
      <c r="F2" s="4"/>
      <c r="G2" s="5"/>
    </row>
    <row r="3" spans="1:7">
      <c r="A3" s="2" t="s">
        <v>0</v>
      </c>
      <c r="B3" s="3">
        <f>REFERENCIAS!B1</f>
        <v>30</v>
      </c>
      <c r="C3" s="4" t="s">
        <v>3</v>
      </c>
      <c r="D3" s="4"/>
      <c r="E3" s="4"/>
      <c r="F3" s="4"/>
      <c r="G3" s="5"/>
    </row>
    <row r="4" spans="1:7">
      <c r="A4" s="2" t="s">
        <v>1</v>
      </c>
      <c r="B4" s="3">
        <f>REFERENCIAS!B2</f>
        <v>30</v>
      </c>
      <c r="C4" s="4" t="s">
        <v>3</v>
      </c>
      <c r="D4" s="4"/>
      <c r="E4" s="4"/>
      <c r="F4" s="4"/>
      <c r="G4" s="5"/>
    </row>
    <row r="5" spans="1:7">
      <c r="A5" s="2" t="s">
        <v>2</v>
      </c>
      <c r="B5" s="3">
        <f>REFERENCIAS!B3</f>
        <v>100</v>
      </c>
      <c r="C5" s="4" t="s">
        <v>3</v>
      </c>
      <c r="D5" s="4"/>
      <c r="E5" s="4"/>
      <c r="F5" s="4"/>
      <c r="G5" s="5"/>
    </row>
    <row r="6" spans="1:7">
      <c r="A6" s="2"/>
      <c r="B6" s="3">
        <f>REFERENCIAS!B4</f>
        <v>160</v>
      </c>
      <c r="C6" s="4" t="s">
        <v>3</v>
      </c>
      <c r="D6" s="4"/>
      <c r="E6" s="4"/>
      <c r="F6" s="4"/>
      <c r="G6" s="5"/>
    </row>
    <row r="7" spans="1:7">
      <c r="A7" s="2" t="s">
        <v>6</v>
      </c>
      <c r="B7" s="3">
        <f>REFERENCIAS!B5</f>
        <v>0</v>
      </c>
      <c r="C7" s="4"/>
      <c r="D7" s="4"/>
      <c r="E7" s="4"/>
      <c r="F7" s="4"/>
      <c r="G7" s="5"/>
    </row>
    <row r="8" spans="1:7">
      <c r="A8" s="2" t="s">
        <v>7</v>
      </c>
      <c r="B8" s="3">
        <f>REFERENCIAS!B6</f>
        <v>45</v>
      </c>
      <c r="C8" s="4" t="s">
        <v>3</v>
      </c>
      <c r="D8" s="4"/>
      <c r="E8" s="4"/>
      <c r="F8" s="4"/>
      <c r="G8" s="5"/>
    </row>
    <row r="9" spans="1:7">
      <c r="A9" s="2" t="s">
        <v>8</v>
      </c>
      <c r="B9" s="3">
        <f>REFERENCIAS!B7</f>
        <v>50</v>
      </c>
      <c r="C9" s="4" t="s">
        <v>3</v>
      </c>
      <c r="D9" s="4"/>
      <c r="E9" s="4"/>
      <c r="F9" s="4"/>
      <c r="G9" s="5"/>
    </row>
    <row r="10" spans="1:7">
      <c r="A10" s="2" t="s">
        <v>9</v>
      </c>
      <c r="B10" s="3">
        <f>REFERENCIAS!B8</f>
        <v>250</v>
      </c>
      <c r="C10" s="4" t="s">
        <v>3</v>
      </c>
      <c r="D10" s="4"/>
      <c r="E10" s="4"/>
      <c r="F10" s="4"/>
      <c r="G10" s="5"/>
    </row>
    <row r="11" spans="1:7">
      <c r="A11" s="2"/>
      <c r="B11" s="3">
        <f>REFERENCIAS!B9</f>
        <v>345</v>
      </c>
      <c r="C11" s="4" t="s">
        <v>3</v>
      </c>
      <c r="D11" s="4"/>
      <c r="E11" s="4"/>
      <c r="F11" s="4"/>
      <c r="G11" s="5"/>
    </row>
    <row r="12" spans="1:7">
      <c r="A12" s="2" t="s">
        <v>10</v>
      </c>
      <c r="B12" s="3">
        <f>REFERENCIAS!B10</f>
        <v>505</v>
      </c>
      <c r="C12" s="4" t="s">
        <v>3</v>
      </c>
      <c r="D12" s="4"/>
      <c r="E12" s="4"/>
      <c r="F12" s="4"/>
      <c r="G12" s="5"/>
    </row>
    <row r="13" spans="1:7">
      <c r="A13" s="2"/>
      <c r="B13" s="3">
        <f>REFERENCIAS!B11</f>
        <v>0</v>
      </c>
      <c r="C13" s="4"/>
      <c r="D13" s="4"/>
      <c r="E13" s="4"/>
      <c r="F13" s="4"/>
      <c r="G13" s="5"/>
    </row>
    <row r="14" spans="1:7">
      <c r="A14" s="2" t="s">
        <v>14</v>
      </c>
      <c r="B14" s="3">
        <f>REFERENCIAS!B12</f>
        <v>5.82</v>
      </c>
      <c r="C14" s="4" t="s">
        <v>20</v>
      </c>
      <c r="D14" s="4"/>
      <c r="E14" s="4"/>
      <c r="F14" s="4"/>
      <c r="G14" s="5"/>
    </row>
    <row r="15" spans="1:7">
      <c r="A15" s="2" t="s">
        <v>21</v>
      </c>
      <c r="B15" s="3">
        <f>REFERENCIAS!B13</f>
        <v>3</v>
      </c>
      <c r="C15" s="4" t="s">
        <v>20</v>
      </c>
      <c r="D15" s="4"/>
      <c r="E15" s="4"/>
      <c r="F15" s="4"/>
      <c r="G15" s="5"/>
    </row>
    <row r="16" spans="1:7">
      <c r="A16" s="2" t="s">
        <v>15</v>
      </c>
      <c r="B16" s="3">
        <f>REFERENCIAS!B14</f>
        <v>4.4000000000000004</v>
      </c>
      <c r="C16" s="4" t="s">
        <v>20</v>
      </c>
      <c r="D16" s="4"/>
      <c r="E16" s="4"/>
      <c r="F16" s="4"/>
      <c r="G16" s="5"/>
    </row>
    <row r="17" spans="1:7">
      <c r="A17" s="2" t="s">
        <v>16</v>
      </c>
      <c r="B17" s="3">
        <f>REFERENCIAS!B15</f>
        <v>3</v>
      </c>
      <c r="C17" s="4" t="s">
        <v>20</v>
      </c>
      <c r="D17" s="4"/>
      <c r="E17" s="4"/>
      <c r="F17" s="4"/>
      <c r="G17" s="5"/>
    </row>
    <row r="18" spans="1:7">
      <c r="A18" s="2" t="s">
        <v>17</v>
      </c>
      <c r="B18" s="3">
        <f>REFERENCIAS!B16</f>
        <v>2.2000000000000002</v>
      </c>
      <c r="C18" s="4" t="s">
        <v>20</v>
      </c>
      <c r="D18" s="4"/>
      <c r="E18" s="4"/>
      <c r="F18" s="4"/>
      <c r="G18" s="5"/>
    </row>
    <row r="19" spans="1:7">
      <c r="A19" s="2" t="s">
        <v>18</v>
      </c>
      <c r="B19" s="3">
        <f>REFERENCIAS!B17</f>
        <v>1.4666666666666668</v>
      </c>
      <c r="C19" s="4" t="s">
        <v>20</v>
      </c>
      <c r="D19" s="4"/>
      <c r="E19" s="4"/>
      <c r="F19" s="4"/>
      <c r="G19" s="5"/>
    </row>
    <row r="20" spans="1:7">
      <c r="A20" s="2" t="s">
        <v>19</v>
      </c>
      <c r="B20" s="3">
        <f>REFERENCIAS!B18</f>
        <v>1.1000000000000001</v>
      </c>
      <c r="C20" s="4" t="s">
        <v>20</v>
      </c>
      <c r="D20" s="4"/>
      <c r="E20" s="4"/>
      <c r="F20" s="4"/>
      <c r="G20" s="5"/>
    </row>
    <row r="21" spans="1:7">
      <c r="A21" s="2"/>
      <c r="B21" s="3"/>
      <c r="C21" s="4"/>
      <c r="D21" s="4"/>
      <c r="E21" s="4"/>
      <c r="F21" s="4"/>
      <c r="G21" s="5"/>
    </row>
    <row r="22" spans="1:7">
      <c r="A22" s="2" t="s">
        <v>11</v>
      </c>
      <c r="B22" s="3"/>
      <c r="C22" s="4"/>
      <c r="D22" s="4"/>
      <c r="E22" s="4"/>
      <c r="F22" s="4"/>
      <c r="G22" s="5"/>
    </row>
    <row r="23" spans="1:7">
      <c r="A23" s="2"/>
      <c r="B23" s="3"/>
      <c r="C23" s="4"/>
      <c r="D23" s="4"/>
      <c r="E23" s="4"/>
      <c r="F23" s="4"/>
      <c r="G23" s="5"/>
    </row>
    <row r="24" spans="1:7">
      <c r="A24" s="2" t="s">
        <v>12</v>
      </c>
      <c r="B24" s="6">
        <f>B12*B15*B14/2</f>
        <v>4408.6500000000005</v>
      </c>
      <c r="C24" s="3" t="s">
        <v>22</v>
      </c>
      <c r="D24" s="7">
        <f>B24/1000</f>
        <v>4.4086500000000006</v>
      </c>
      <c r="E24" s="4" t="s">
        <v>23</v>
      </c>
      <c r="F24" s="4"/>
      <c r="G24" s="5"/>
    </row>
    <row r="25" spans="1:7">
      <c r="A25" s="2" t="s">
        <v>13</v>
      </c>
      <c r="B25" s="14">
        <f>D24*2</f>
        <v>8.8173000000000012</v>
      </c>
      <c r="C25" s="4" t="s">
        <v>22</v>
      </c>
      <c r="D25" s="7">
        <f>B25</f>
        <v>8.8173000000000012</v>
      </c>
      <c r="E25" s="4" t="s">
        <v>23</v>
      </c>
      <c r="F25" s="4"/>
      <c r="G25" s="5"/>
    </row>
    <row r="26" spans="1:7">
      <c r="A26" s="2"/>
      <c r="B26" s="3"/>
      <c r="C26" s="4"/>
      <c r="D26" s="4"/>
      <c r="E26" s="4"/>
      <c r="F26" s="4"/>
      <c r="G26" s="5"/>
    </row>
    <row r="27" spans="1:7">
      <c r="A27" s="2" t="s">
        <v>24</v>
      </c>
      <c r="B27" s="3">
        <f>(B16*100)/360</f>
        <v>1.2222222222222223</v>
      </c>
      <c r="C27" s="4" t="s">
        <v>25</v>
      </c>
      <c r="D27" s="4"/>
      <c r="E27" s="4"/>
      <c r="F27" s="4"/>
      <c r="G27" s="5"/>
    </row>
    <row r="28" spans="1:7" ht="17.25">
      <c r="A28" s="2" t="s">
        <v>37</v>
      </c>
      <c r="B28" s="6">
        <f>(0.036*D24*POWER(B16*100,3))/(2100*B27)</f>
        <v>5267.4046354285729</v>
      </c>
      <c r="C28" s="4" t="s">
        <v>27</v>
      </c>
      <c r="D28" s="4"/>
      <c r="E28" s="4"/>
      <c r="F28" s="4"/>
      <c r="G28" s="5"/>
    </row>
    <row r="29" spans="1:7">
      <c r="A29" s="2"/>
      <c r="B29" s="3"/>
      <c r="C29" s="4"/>
      <c r="D29" s="4"/>
      <c r="E29" s="4"/>
      <c r="F29" s="4" t="s">
        <v>34</v>
      </c>
      <c r="G29" s="5" t="s">
        <v>35</v>
      </c>
    </row>
    <row r="30" spans="1:7">
      <c r="A30" s="2" t="s">
        <v>28</v>
      </c>
      <c r="B30" s="3" t="s">
        <v>29</v>
      </c>
      <c r="C30" s="7">
        <v>6</v>
      </c>
      <c r="D30" s="4" t="s">
        <v>30</v>
      </c>
      <c r="E30" s="4"/>
      <c r="F30" s="7">
        <f>C30-E30</f>
        <v>6</v>
      </c>
      <c r="G30" s="5" t="s">
        <v>30</v>
      </c>
    </row>
    <row r="31" spans="1:7">
      <c r="A31" s="2"/>
      <c r="B31" s="3" t="s">
        <v>31</v>
      </c>
      <c r="C31" s="7">
        <f>D25</f>
        <v>8.8173000000000012</v>
      </c>
      <c r="D31" s="4" t="s">
        <v>33</v>
      </c>
      <c r="E31" s="4">
        <f>REFERENCIAS!B36</f>
        <v>4</v>
      </c>
      <c r="F31" s="21">
        <f>C31-E31</f>
        <v>4.8173000000000012</v>
      </c>
      <c r="G31" s="5" t="s">
        <v>33</v>
      </c>
    </row>
    <row r="32" spans="1:7" ht="18" thickBot="1">
      <c r="A32" s="8"/>
      <c r="B32" s="9" t="s">
        <v>32</v>
      </c>
      <c r="C32" s="10">
        <f>B28</f>
        <v>5267.4046354285729</v>
      </c>
      <c r="D32" s="11" t="s">
        <v>27</v>
      </c>
      <c r="E32" s="11">
        <f>REFERENCIAS!B34</f>
        <v>2939</v>
      </c>
      <c r="F32" s="22">
        <f>C32-E32</f>
        <v>2328.4046354285729</v>
      </c>
      <c r="G32" s="13" t="s">
        <v>27</v>
      </c>
    </row>
  </sheetData>
  <mergeCells count="1">
    <mergeCell ref="A1:G1"/>
  </mergeCells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B29" sqref="B29"/>
    </sheetView>
  </sheetViews>
  <sheetFormatPr defaultRowHeight="15"/>
  <cols>
    <col min="1" max="1" width="38.28515625" bestFit="1" customWidth="1"/>
    <col min="2" max="2" width="11.7109375" bestFit="1" customWidth="1"/>
    <col min="3" max="3" width="8.28515625" bestFit="1" customWidth="1"/>
    <col min="4" max="4" width="7.28515625" bestFit="1" customWidth="1"/>
    <col min="5" max="5" width="2.42578125" bestFit="1" customWidth="1"/>
    <col min="6" max="6" width="11.85546875" bestFit="1" customWidth="1"/>
    <col min="7" max="7" width="7.28515625" bestFit="1" customWidth="1"/>
  </cols>
  <sheetData>
    <row r="1" spans="1:7" ht="15.75" thickBot="1">
      <c r="A1" s="15" t="s">
        <v>40</v>
      </c>
      <c r="B1" s="16"/>
      <c r="C1" s="16"/>
      <c r="D1" s="16"/>
      <c r="E1" s="16"/>
      <c r="F1" s="16"/>
      <c r="G1" s="17"/>
    </row>
    <row r="2" spans="1:7">
      <c r="A2" s="2" t="s">
        <v>4</v>
      </c>
      <c r="B2" s="3"/>
      <c r="C2" s="4"/>
      <c r="D2" s="4"/>
      <c r="E2" s="4"/>
      <c r="F2" s="4"/>
      <c r="G2" s="5"/>
    </row>
    <row r="3" spans="1:7">
      <c r="A3" s="2" t="s">
        <v>0</v>
      </c>
      <c r="B3" s="3">
        <f>REFERENCIAS!B1</f>
        <v>30</v>
      </c>
      <c r="C3" s="4" t="s">
        <v>3</v>
      </c>
      <c r="D3" s="4"/>
      <c r="E3" s="4"/>
      <c r="F3" s="4"/>
      <c r="G3" s="5"/>
    </row>
    <row r="4" spans="1:7">
      <c r="A4" s="2" t="s">
        <v>1</v>
      </c>
      <c r="B4" s="3">
        <f>REFERENCIAS!B2</f>
        <v>30</v>
      </c>
      <c r="C4" s="4" t="s">
        <v>3</v>
      </c>
      <c r="D4" s="4"/>
      <c r="E4" s="4"/>
      <c r="F4" s="4"/>
      <c r="G4" s="5"/>
    </row>
    <row r="5" spans="1:7">
      <c r="A5" s="2" t="s">
        <v>2</v>
      </c>
      <c r="B5" s="3">
        <f>REFERENCIAS!B3</f>
        <v>100</v>
      </c>
      <c r="C5" s="4" t="s">
        <v>3</v>
      </c>
      <c r="D5" s="4"/>
      <c r="E5" s="4"/>
      <c r="F5" s="4"/>
      <c r="G5" s="5"/>
    </row>
    <row r="6" spans="1:7">
      <c r="A6" s="2"/>
      <c r="B6" s="3">
        <f>REFERENCIAS!B4</f>
        <v>160</v>
      </c>
      <c r="C6" s="4" t="s">
        <v>3</v>
      </c>
      <c r="D6" s="4"/>
      <c r="E6" s="4"/>
      <c r="F6" s="4"/>
      <c r="G6" s="5"/>
    </row>
    <row r="7" spans="1:7">
      <c r="A7" s="2" t="s">
        <v>6</v>
      </c>
      <c r="B7" s="3">
        <f>REFERENCIAS!B5</f>
        <v>0</v>
      </c>
      <c r="C7" s="4"/>
      <c r="D7" s="4"/>
      <c r="E7" s="4"/>
      <c r="F7" s="4"/>
      <c r="G7" s="5"/>
    </row>
    <row r="8" spans="1:7">
      <c r="A8" s="2" t="s">
        <v>7</v>
      </c>
      <c r="B8" s="3">
        <f>REFERENCIAS!B6</f>
        <v>45</v>
      </c>
      <c r="C8" s="4" t="s">
        <v>3</v>
      </c>
      <c r="D8" s="4"/>
      <c r="E8" s="4"/>
      <c r="F8" s="4"/>
      <c r="G8" s="5"/>
    </row>
    <row r="9" spans="1:7">
      <c r="A9" s="2" t="s">
        <v>8</v>
      </c>
      <c r="B9" s="3">
        <f>REFERENCIAS!B7</f>
        <v>50</v>
      </c>
      <c r="C9" s="4" t="s">
        <v>3</v>
      </c>
      <c r="D9" s="4"/>
      <c r="E9" s="4"/>
      <c r="F9" s="4"/>
      <c r="G9" s="5"/>
    </row>
    <row r="10" spans="1:7">
      <c r="A10" s="2" t="s">
        <v>9</v>
      </c>
      <c r="B10" s="3">
        <f>REFERENCIAS!B8</f>
        <v>250</v>
      </c>
      <c r="C10" s="4" t="s">
        <v>3</v>
      </c>
      <c r="D10" s="4"/>
      <c r="E10" s="4"/>
      <c r="F10" s="4"/>
      <c r="G10" s="5"/>
    </row>
    <row r="11" spans="1:7">
      <c r="A11" s="2"/>
      <c r="B11" s="3">
        <f>REFERENCIAS!B9</f>
        <v>345</v>
      </c>
      <c r="C11" s="4" t="s">
        <v>3</v>
      </c>
      <c r="D11" s="4"/>
      <c r="E11" s="4"/>
      <c r="F11" s="4"/>
      <c r="G11" s="5"/>
    </row>
    <row r="12" spans="1:7">
      <c r="A12" s="2" t="s">
        <v>10</v>
      </c>
      <c r="B12" s="3">
        <f>REFERENCIAS!B10</f>
        <v>505</v>
      </c>
      <c r="C12" s="4" t="s">
        <v>3</v>
      </c>
      <c r="D12" s="4"/>
      <c r="E12" s="4"/>
      <c r="F12" s="4"/>
      <c r="G12" s="5"/>
    </row>
    <row r="13" spans="1:7">
      <c r="A13" s="2"/>
      <c r="B13" s="3">
        <f>REFERENCIAS!B11</f>
        <v>0</v>
      </c>
      <c r="C13" s="4"/>
      <c r="D13" s="4"/>
      <c r="E13" s="4"/>
      <c r="F13" s="4"/>
      <c r="G13" s="5"/>
    </row>
    <row r="14" spans="1:7">
      <c r="A14" s="2" t="s">
        <v>14</v>
      </c>
      <c r="B14" s="3">
        <f>REFERENCIAS!B12</f>
        <v>5.82</v>
      </c>
      <c r="C14" s="4" t="s">
        <v>20</v>
      </c>
      <c r="D14" s="4"/>
      <c r="E14" s="4"/>
      <c r="F14" s="4"/>
      <c r="G14" s="5"/>
    </row>
    <row r="15" spans="1:7">
      <c r="A15" s="2" t="s">
        <v>21</v>
      </c>
      <c r="B15" s="3">
        <f>REFERENCIAS!B13</f>
        <v>3</v>
      </c>
      <c r="C15" s="4" t="s">
        <v>20</v>
      </c>
      <c r="D15" s="4"/>
      <c r="E15" s="4"/>
      <c r="F15" s="4"/>
      <c r="G15" s="5"/>
    </row>
    <row r="16" spans="1:7">
      <c r="A16" s="2" t="s">
        <v>15</v>
      </c>
      <c r="B16" s="3">
        <f>REFERENCIAS!B14</f>
        <v>4.4000000000000004</v>
      </c>
      <c r="C16" s="4" t="s">
        <v>20</v>
      </c>
      <c r="D16" s="4"/>
      <c r="E16" s="4"/>
      <c r="F16" s="4"/>
      <c r="G16" s="5"/>
    </row>
    <row r="17" spans="1:7">
      <c r="A17" s="2" t="s">
        <v>16</v>
      </c>
      <c r="B17" s="3">
        <f>REFERENCIAS!B15</f>
        <v>3</v>
      </c>
      <c r="C17" s="4" t="s">
        <v>20</v>
      </c>
      <c r="D17" s="4"/>
      <c r="E17" s="4"/>
      <c r="F17" s="4"/>
      <c r="G17" s="5"/>
    </row>
    <row r="18" spans="1:7">
      <c r="A18" s="2" t="s">
        <v>17</v>
      </c>
      <c r="B18" s="3">
        <f>REFERENCIAS!B16</f>
        <v>2.2000000000000002</v>
      </c>
      <c r="C18" s="4" t="s">
        <v>20</v>
      </c>
      <c r="D18" s="4"/>
      <c r="E18" s="4"/>
      <c r="F18" s="4"/>
      <c r="G18" s="5"/>
    </row>
    <row r="19" spans="1:7">
      <c r="A19" s="2" t="s">
        <v>18</v>
      </c>
      <c r="B19" s="3">
        <f>REFERENCIAS!B17</f>
        <v>1.4666666666666668</v>
      </c>
      <c r="C19" s="4" t="s">
        <v>20</v>
      </c>
      <c r="D19" s="4"/>
      <c r="E19" s="4"/>
      <c r="F19" s="4"/>
      <c r="G19" s="5"/>
    </row>
    <row r="20" spans="1:7">
      <c r="A20" s="2" t="s">
        <v>19</v>
      </c>
      <c r="B20" s="3">
        <f>REFERENCIAS!B18</f>
        <v>1.1000000000000001</v>
      </c>
      <c r="C20" s="4" t="s">
        <v>20</v>
      </c>
      <c r="D20" s="4"/>
      <c r="E20" s="4"/>
      <c r="F20" s="4"/>
      <c r="G20" s="5"/>
    </row>
    <row r="21" spans="1:7">
      <c r="A21" s="2"/>
      <c r="B21" s="3"/>
      <c r="C21" s="4"/>
      <c r="D21" s="4"/>
      <c r="E21" s="4"/>
      <c r="F21" s="4"/>
      <c r="G21" s="5"/>
    </row>
    <row r="22" spans="1:7">
      <c r="A22" s="2" t="s">
        <v>11</v>
      </c>
      <c r="B22" s="3"/>
      <c r="C22" s="4"/>
      <c r="D22" s="4"/>
      <c r="E22" s="4"/>
      <c r="F22" s="4"/>
      <c r="G22" s="5"/>
    </row>
    <row r="23" spans="1:7">
      <c r="A23" s="2"/>
      <c r="B23" s="3"/>
      <c r="C23" s="4"/>
      <c r="D23" s="4"/>
      <c r="E23" s="4"/>
      <c r="F23" s="4"/>
      <c r="G23" s="5"/>
    </row>
    <row r="24" spans="1:7">
      <c r="A24" s="2" t="s">
        <v>12</v>
      </c>
      <c r="B24" s="6">
        <f>B12*B15*B14/3</f>
        <v>2939.1000000000004</v>
      </c>
      <c r="C24" s="3" t="s">
        <v>22</v>
      </c>
      <c r="D24" s="7">
        <f>B24/1000</f>
        <v>2.9391000000000003</v>
      </c>
      <c r="E24" s="4" t="s">
        <v>23</v>
      </c>
      <c r="F24" s="4"/>
      <c r="G24" s="5"/>
    </row>
    <row r="25" spans="1:7">
      <c r="A25" s="2" t="s">
        <v>13</v>
      </c>
      <c r="B25" s="14">
        <f>D24*3</f>
        <v>8.8173000000000012</v>
      </c>
      <c r="C25" s="4" t="s">
        <v>22</v>
      </c>
      <c r="D25" s="7">
        <f>B25</f>
        <v>8.8173000000000012</v>
      </c>
      <c r="E25" s="4" t="s">
        <v>23</v>
      </c>
      <c r="F25" s="4"/>
      <c r="G25" s="5"/>
    </row>
    <row r="26" spans="1:7">
      <c r="A26" s="2"/>
      <c r="B26" s="3"/>
      <c r="C26" s="4"/>
      <c r="D26" s="4"/>
      <c r="E26" s="4"/>
      <c r="F26" s="4"/>
      <c r="G26" s="5"/>
    </row>
    <row r="27" spans="1:7">
      <c r="A27" s="2" t="s">
        <v>24</v>
      </c>
      <c r="B27" s="3">
        <f>(B16*100)/360</f>
        <v>1.2222222222222223</v>
      </c>
      <c r="C27" s="4" t="s">
        <v>25</v>
      </c>
      <c r="D27" s="4"/>
      <c r="E27" s="4"/>
      <c r="F27" s="4"/>
      <c r="G27" s="5"/>
    </row>
    <row r="28" spans="1:7" ht="17.25">
      <c r="A28" s="2" t="s">
        <v>36</v>
      </c>
      <c r="B28" s="6">
        <f>(0.05*D24*POWER(B16*100,3))/(2100*B27)</f>
        <v>4877.2265142857159</v>
      </c>
      <c r="C28" s="4" t="s">
        <v>27</v>
      </c>
      <c r="D28" s="4"/>
      <c r="E28" s="4"/>
      <c r="F28" s="4"/>
      <c r="G28" s="5"/>
    </row>
    <row r="29" spans="1:7">
      <c r="A29" s="2"/>
      <c r="B29" s="3" t="s">
        <v>38</v>
      </c>
      <c r="C29" s="4"/>
      <c r="D29" s="4"/>
      <c r="E29" s="4"/>
      <c r="F29" s="4" t="s">
        <v>34</v>
      </c>
      <c r="G29" s="5" t="s">
        <v>35</v>
      </c>
    </row>
    <row r="30" spans="1:7">
      <c r="A30" s="2" t="s">
        <v>28</v>
      </c>
      <c r="B30" s="3" t="s">
        <v>29</v>
      </c>
      <c r="C30" s="7">
        <v>6</v>
      </c>
      <c r="D30" s="4" t="s">
        <v>30</v>
      </c>
      <c r="E30" s="4"/>
      <c r="F30" s="7">
        <f>C30-E30</f>
        <v>6</v>
      </c>
      <c r="G30" s="5" t="s">
        <v>30</v>
      </c>
    </row>
    <row r="31" spans="1:7">
      <c r="A31" s="2"/>
      <c r="B31" s="3" t="s">
        <v>31</v>
      </c>
      <c r="C31" s="7">
        <f>D25</f>
        <v>8.8173000000000012</v>
      </c>
      <c r="D31" s="4" t="s">
        <v>33</v>
      </c>
      <c r="E31" s="4">
        <f>REFERENCIAS!B42</f>
        <v>4</v>
      </c>
      <c r="F31" s="21">
        <f>C31-E31</f>
        <v>4.8173000000000012</v>
      </c>
      <c r="G31" s="5" t="s">
        <v>33</v>
      </c>
    </row>
    <row r="32" spans="1:7" ht="18" thickBot="1">
      <c r="A32" s="8"/>
      <c r="B32" s="9" t="s">
        <v>32</v>
      </c>
      <c r="C32" s="10">
        <f>B28</f>
        <v>4877.2265142857159</v>
      </c>
      <c r="D32" s="11" t="s">
        <v>27</v>
      </c>
      <c r="E32" s="11">
        <f>REFERENCIAS!B40</f>
        <v>8358</v>
      </c>
      <c r="F32" s="22">
        <f>C32-E32</f>
        <v>-3480.7734857142841</v>
      </c>
      <c r="G32" s="13" t="s">
        <v>27</v>
      </c>
    </row>
  </sheetData>
  <mergeCells count="1">
    <mergeCell ref="A1:G1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REFERENCIAS</vt:lpstr>
      <vt:lpstr>C=UNIFORME</vt:lpstr>
      <vt:lpstr>C=1CARGA</vt:lpstr>
      <vt:lpstr>C=2CARGAS</vt:lpstr>
      <vt:lpstr>C=3CARGAS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Marcelo</dc:creator>
  <cp:lastModifiedBy>Marcelo</cp:lastModifiedBy>
  <dcterms:created xsi:type="dcterms:W3CDTF">2013-04-18T01:13:52Z</dcterms:created>
  <dcterms:modified xsi:type="dcterms:W3CDTF">2013-04-18T03:28:58Z</dcterms:modified>
</cp:coreProperties>
</file>